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ThisWorkbook" autoCompressPictures="0"/>
  <mc:AlternateContent xmlns:mc="http://schemas.openxmlformats.org/markup-compatibility/2006">
    <mc:Choice Requires="x15">
      <x15ac:absPath xmlns:x15ac="http://schemas.microsoft.com/office/spreadsheetml/2010/11/ac" url="C:\Users\mrodr\Restore Dropbox\Projects\2025-1332 Ionia County Admin Bldg Facade\3-Bidding\Bid Docs Issued\"/>
    </mc:Choice>
  </mc:AlternateContent>
  <xr:revisionPtr revIDLastSave="0" documentId="13_ncr:1_{4B39074C-6B24-4873-BCBF-47C7117EFA0C}" xr6:coauthVersionLast="47" xr6:coauthVersionMax="47" xr10:uidLastSave="{00000000-0000-0000-0000-000000000000}"/>
  <bookViews>
    <workbookView xWindow="-25490" yWindow="-3950" windowWidth="16220" windowHeight="19890" tabRatio="615" firstSheet="1" activeTab="1" xr2:uid="{00000000-000D-0000-FFFF-FFFF00000000}"/>
  </bookViews>
  <sheets>
    <sheet name="Formulas" sheetId="11" state="hidden" r:id="rId1"/>
    <sheet name="Bid Form" sheetId="14" r:id="rId2"/>
    <sheet name="FEMA" sheetId="8" state="hidden" r:id="rId3"/>
  </sheets>
  <externalReferences>
    <externalReference r:id="rId4"/>
  </externalReferences>
  <definedNames>
    <definedName name="A_Property_Condition_Assessment_Specialist_has_evaluated_all_site_and_building_systems." localSheetId="1">[1]METH!#REF!</definedName>
    <definedName name="A_Property_Condition_Assessment_Specialist_has_evaluated_all_site_and_building_systems." localSheetId="0">[1]METH!#REF!</definedName>
    <definedName name="A_Property_Condition_Assessment_Specialist_has_evaluated_all_site_and_building_systems.">[1]METH!#REF!</definedName>
    <definedName name="PCS_OFFICE">[1]METH!#REF!</definedName>
    <definedName name="_xlnm.Print_Area" localSheetId="1">'Bid Form'!$B$1:$G$75</definedName>
    <definedName name="_xlnm.Print_Titles" localSheetId="1">'Bid Form'!$1:$4</definedName>
    <definedName name="Z_4AF12709_6E9B_9E46_8136_2669E08A0D75_.wvu.PrintArea" localSheetId="1" hidden="1">'Bid Form'!$B$2:$G$39</definedName>
    <definedName name="Z_4AF12709_6E9B_9E46_8136_2669E08A0D75_.wvu.PrintTitles" localSheetId="1" hidden="1">'Bid Form'!$2:$7</definedName>
    <definedName name="Z_C083C68A_A279_4AFC_8B5C_47D22053D0DF_.wvu.PrintArea" localSheetId="1" hidden="1">'Bid Form'!$B$2:$G$39</definedName>
    <definedName name="Z_C083C68A_A279_4AFC_8B5C_47D22053D0DF_.wvu.PrintTitles" localSheetId="1" hidden="1">'Bid Form'!$2:$7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F18" i="14" l="1"/>
  <c r="F17" i="14"/>
  <c r="F16" i="14"/>
  <c r="G25" i="14" l="1"/>
  <c r="G24" i="14"/>
  <c r="G26" i="14" l="1"/>
  <c r="E18" i="11"/>
  <c r="F18" i="11"/>
  <c r="E21" i="11"/>
  <c r="E22" i="11"/>
  <c r="E24" i="11"/>
  <c r="E25" i="11" s="1"/>
  <c r="E23" i="11"/>
  <c r="E26" i="11"/>
  <c r="D13" i="11"/>
  <c r="D14" i="11"/>
  <c r="D15" i="11"/>
  <c r="D18" i="11"/>
  <c r="D26" i="11"/>
  <c r="C13" i="11"/>
  <c r="C14" i="11"/>
  <c r="C16" i="11"/>
  <c r="C17" i="11" s="1"/>
  <c r="C15" i="11"/>
  <c r="C18" i="11"/>
  <c r="C26" i="11"/>
  <c r="F30" i="11"/>
  <c r="F31" i="11" s="1"/>
  <c r="E30" i="11"/>
  <c r="E31" i="11"/>
  <c r="D30" i="11"/>
  <c r="D31" i="11"/>
  <c r="C30" i="11"/>
  <c r="C31" i="11"/>
  <c r="F3" i="11"/>
  <c r="F4" i="11" s="1"/>
  <c r="F13" i="11"/>
  <c r="F14" i="11"/>
  <c r="F16" i="11"/>
  <c r="F17" i="11" s="1"/>
  <c r="E15" i="11"/>
  <c r="F26" i="11"/>
  <c r="F21" i="11"/>
  <c r="F24" i="11" s="1"/>
  <c r="F25" i="11" s="1"/>
  <c r="F22" i="11"/>
  <c r="F23" i="11"/>
  <c r="F15" i="11"/>
  <c r="E3" i="11"/>
  <c r="E4" i="11"/>
  <c r="E5" i="11"/>
  <c r="E6" i="11" s="1"/>
  <c r="C21" i="11"/>
  <c r="C24" i="11" s="1"/>
  <c r="C25" i="11" s="1"/>
  <c r="C22" i="11"/>
  <c r="C23" i="11"/>
  <c r="Q27" i="11"/>
  <c r="Q28" i="11" s="1"/>
  <c r="Q29" i="11" s="1"/>
  <c r="Q17" i="11"/>
  <c r="Q18" i="11"/>
  <c r="Q19" i="11" s="1"/>
  <c r="L27" i="11"/>
  <c r="L22" i="11"/>
  <c r="L25" i="11" s="1"/>
  <c r="L26" i="11" s="1"/>
  <c r="L23" i="11"/>
  <c r="L24" i="11"/>
  <c r="L18" i="11"/>
  <c r="L16" i="11"/>
  <c r="L17" i="11"/>
  <c r="A7" i="11"/>
  <c r="A6" i="11"/>
  <c r="A5" i="11"/>
  <c r="A3" i="11"/>
  <c r="D23" i="11"/>
  <c r="D22" i="11"/>
  <c r="D21" i="11"/>
  <c r="E14" i="11"/>
  <c r="E13" i="11"/>
  <c r="E16" i="11"/>
  <c r="E17" i="11" s="1"/>
  <c r="D3" i="11"/>
  <c r="D4" i="11" s="1"/>
  <c r="C3" i="11"/>
  <c r="C5" i="11" s="1"/>
  <c r="D24" i="11" l="1"/>
  <c r="D25" i="11" s="1"/>
  <c r="F5" i="11"/>
  <c r="C4" i="11"/>
  <c r="D16" i="11"/>
  <c r="D17" i="11" s="1"/>
  <c r="C6" i="11"/>
  <c r="C7" i="11"/>
  <c r="D5" i="11"/>
  <c r="E7" i="11"/>
  <c r="F6" i="11" l="1"/>
  <c r="F7" i="11"/>
  <c r="D7" i="11"/>
  <c r="D6" i="11"/>
</calcChain>
</file>

<file path=xl/sharedStrings.xml><?xml version="1.0" encoding="utf-8"?>
<sst xmlns="http://schemas.openxmlformats.org/spreadsheetml/2006/main" count="501" uniqueCount="339">
  <si>
    <t>SF/Ton</t>
  </si>
  <si>
    <t>Capacity</t>
  </si>
  <si>
    <t>Amps1</t>
  </si>
  <si>
    <t>Volts1</t>
  </si>
  <si>
    <t>amps</t>
  </si>
  <si>
    <t>volts</t>
  </si>
  <si>
    <t>square foot GSF</t>
  </si>
  <si>
    <t>kVA</t>
  </si>
  <si>
    <t>kW</t>
  </si>
  <si>
    <t>watts per square foot</t>
  </si>
  <si>
    <t>Handicap Parking</t>
  </si>
  <si>
    <t>DO NOT FORMAT THESE NUMBERS (LEAVE THEM GENERAL) BECAUSE IT PREVENTS THE MERGE FORMAT FROM WORKING</t>
  </si>
  <si>
    <t>Merge Field</t>
  </si>
  <si>
    <t>Comment</t>
  </si>
  <si>
    <t>Site 1</t>
  </si>
  <si>
    <t>Site 2</t>
  </si>
  <si>
    <t>Site 3</t>
  </si>
  <si>
    <t>watts/sf1</t>
  </si>
  <si>
    <t>Watt/SF</t>
  </si>
  <si>
    <t>HVAC</t>
  </si>
  <si>
    <t>Calculations from values in Inspector Sheet</t>
  </si>
  <si>
    <t>Three Phase Electrical Systems</t>
  </si>
  <si>
    <t>Enter capacity of the main panel</t>
  </si>
  <si>
    <t>Enter system voltage</t>
  </si>
  <si>
    <t>Enter building area (s.f.)</t>
  </si>
  <si>
    <t>Calculated system capacity</t>
  </si>
  <si>
    <t>Calculated system capacity with power factor</t>
  </si>
  <si>
    <t>Watts per Square Foot of Electrical System</t>
  </si>
  <si>
    <t>Single Phase Electrical Systems</t>
  </si>
  <si>
    <t>An area inundated by 100-year flooding, for which Base Flood Elevations (BFEs) have been determined.</t>
  </si>
  <si>
    <t>Zone AH</t>
  </si>
  <si>
    <t>An area inundated by 100-year flooding (usually an area of ponding), for which Base Flood Elevations (BFEs) have been determined; flood depths range from 1 to 3 feet.</t>
  </si>
  <si>
    <t>ANI</t>
  </si>
  <si>
    <t>V22</t>
  </si>
  <si>
    <t>Zone V22</t>
  </si>
  <si>
    <t>V23</t>
  </si>
  <si>
    <t>AR</t>
  </si>
  <si>
    <t>A</t>
  </si>
  <si>
    <t>AH</t>
  </si>
  <si>
    <t>A99</t>
  </si>
  <si>
    <t>Error (Missing data)</t>
  </si>
  <si>
    <t>Total parking spaces</t>
  </si>
  <si>
    <t>Values import from Inspector Sheet</t>
  </si>
  <si>
    <t>If statement for required disabled required up to 300 spaces.  (Max. 7 nests allowed)</t>
  </si>
  <si>
    <t xml:space="preserve">More if statements or more than 300 total parking spaces. </t>
  </si>
  <si>
    <t>Number of van accessible spaces required until March 15, 2012</t>
  </si>
  <si>
    <t>Exports to $Merge-Pickme Sheet</t>
  </si>
  <si>
    <t>Number of van accessible spaces required after March 15, 2012</t>
  </si>
  <si>
    <t>Watts/SF</t>
  </si>
  <si>
    <t>Power Factor (Changeable)</t>
  </si>
  <si>
    <t>Amps1_Area</t>
  </si>
  <si>
    <t>square foot</t>
  </si>
  <si>
    <t>Uses above power factor</t>
  </si>
  <si>
    <t>Based on Transformer Rating</t>
  </si>
  <si>
    <t>Area of Undesignated Flood Hazard</t>
  </si>
  <si>
    <t>A4</t>
  </si>
  <si>
    <t>Zone A4</t>
  </si>
  <si>
    <t>A5</t>
  </si>
  <si>
    <t>Zone A5</t>
  </si>
  <si>
    <t>A6</t>
  </si>
  <si>
    <t>Zone A6</t>
  </si>
  <si>
    <t>A7</t>
  </si>
  <si>
    <t>Zone A12</t>
  </si>
  <si>
    <t>A13</t>
  </si>
  <si>
    <t>VE</t>
  </si>
  <si>
    <t>Zone VE</t>
  </si>
  <si>
    <t>Zone A3</t>
  </si>
  <si>
    <t>Zone A13</t>
  </si>
  <si>
    <t>A14</t>
  </si>
  <si>
    <t>Zone A14</t>
  </si>
  <si>
    <t>A15</t>
  </si>
  <si>
    <t>Zone A15</t>
  </si>
  <si>
    <t>A16</t>
  </si>
  <si>
    <t>Zone A16</t>
  </si>
  <si>
    <t>A17</t>
  </si>
  <si>
    <t>Zone A17</t>
  </si>
  <si>
    <t>Zone A7</t>
  </si>
  <si>
    <t>A8</t>
  </si>
  <si>
    <t>Three Phase</t>
  </si>
  <si>
    <t xml:space="preserve">Areas outside the 1-percent annual chance floodplain, areas of 1% annual chance sheet flow flooding where average depths are less than 1 foot, areas of 1% annual chance stream flooding where the contributing drainage area is less than 1 square mile, or areas protected from the 1% annual chance flood by levees. No Base Flood Elevations or depths are shown within this zone. Insurance purchase is not required in these zones. </t>
  </si>
  <si>
    <t>An area inundated by 100-year flooding, for which no Base Flood Elevations (BFEs) have been determined. This is an area to be protected from the 100-year flood by a Federal flood protection system under construction.</t>
  </si>
  <si>
    <t>Zone AE</t>
  </si>
  <si>
    <t>Zone V21</t>
  </si>
  <si>
    <t>Zone V27</t>
  </si>
  <si>
    <t>V28</t>
  </si>
  <si>
    <t>Zone V28</t>
  </si>
  <si>
    <t>V29</t>
  </si>
  <si>
    <t>Zone V29</t>
  </si>
  <si>
    <t>V30</t>
  </si>
  <si>
    <t>Zone V30</t>
  </si>
  <si>
    <t>Z</t>
  </si>
  <si>
    <t>Area of Unknown Flood Hazard</t>
  </si>
  <si>
    <t>N</t>
  </si>
  <si>
    <t>An area inundated by 100-year flooding (usually sheet flow on sloping terrain), for which average depths have been determined; flood depths range from 1 to 3 feet.</t>
  </si>
  <si>
    <t>Zone AR</t>
  </si>
  <si>
    <t>An area inundated by 500-year flooding; an area inundated by 100-year flooding with average depths of less than 1 foot or with drainage areas less than 1 square mile; or an area protected by levees from 100-year flooding.</t>
  </si>
  <si>
    <t>BE</t>
  </si>
  <si>
    <t>Zone BE</t>
  </si>
  <si>
    <t>BX</t>
  </si>
  <si>
    <t>Zone BX</t>
  </si>
  <si>
    <t>Zone C</t>
  </si>
  <si>
    <t>CE</t>
  </si>
  <si>
    <t>Zone CE</t>
  </si>
  <si>
    <t>CX</t>
  </si>
  <si>
    <t>Single Phase</t>
  </si>
  <si>
    <t>Zone D</t>
  </si>
  <si>
    <t>FW</t>
  </si>
  <si>
    <t>AE</t>
  </si>
  <si>
    <t>Floodway Contained in Channel</t>
  </si>
  <si>
    <t>A1</t>
  </si>
  <si>
    <t>AO</t>
  </si>
  <si>
    <t>Area Not Included</t>
  </si>
  <si>
    <t>An area that is located within a community or county that is not mapped on any published FIRM.</t>
  </si>
  <si>
    <t>Zone O</t>
  </si>
  <si>
    <t>B</t>
  </si>
  <si>
    <t>C</t>
  </si>
  <si>
    <t>X</t>
  </si>
  <si>
    <t>Zone CX</t>
  </si>
  <si>
    <t>D</t>
  </si>
  <si>
    <t>AR/AE</t>
  </si>
  <si>
    <t>Zone AR/AE</t>
  </si>
  <si>
    <t>Zone AR/AH</t>
  </si>
  <si>
    <t>Floodway</t>
  </si>
  <si>
    <t>FWIC</t>
  </si>
  <si>
    <t>Zone X</t>
  </si>
  <si>
    <t>X5</t>
  </si>
  <si>
    <t>Zone X (500-year)</t>
  </si>
  <si>
    <t>X500</t>
  </si>
  <si>
    <t>X500IC</t>
  </si>
  <si>
    <t>A18</t>
  </si>
  <si>
    <t>Zone A18</t>
  </si>
  <si>
    <t>A19</t>
  </si>
  <si>
    <t>Zone A19</t>
  </si>
  <si>
    <t>A20</t>
  </si>
  <si>
    <t>A body of open water, such as a pond, lake ocean, etc., located within a community's jurisdictional limits, that has no defined flood hazard.</t>
  </si>
  <si>
    <t>V</t>
  </si>
  <si>
    <t>Zone V</t>
  </si>
  <si>
    <t>500-year Flood Discharge Contained in Channel</t>
  </si>
  <si>
    <t>Error (Missing data).</t>
  </si>
  <si>
    <t>Area in SFHA</t>
  </si>
  <si>
    <t>Zone A1</t>
  </si>
  <si>
    <t>A2</t>
  </si>
  <si>
    <t>Zone A2</t>
  </si>
  <si>
    <t>A3</t>
  </si>
  <si>
    <t>This is an area inundated by 100-year flooding for which Base Flood Elevations (BFEs) or velocity may have been determined. No distinctions are made between the different flood hazard zones that may be included within the Special Flood Hazard Areas (SFHA).</t>
  </si>
  <si>
    <t>100IC</t>
  </si>
  <si>
    <t>100-year Flood Discharge Contained in Channel</t>
  </si>
  <si>
    <t>Zone V15</t>
  </si>
  <si>
    <t>V16</t>
  </si>
  <si>
    <t>Zone V16</t>
  </si>
  <si>
    <t>V17</t>
  </si>
  <si>
    <t>Zone V17</t>
  </si>
  <si>
    <t>V18</t>
  </si>
  <si>
    <t>Zone V18</t>
  </si>
  <si>
    <t>V19</t>
  </si>
  <si>
    <t>Zone V19</t>
  </si>
  <si>
    <t>V20</t>
  </si>
  <si>
    <t>Zone V20</t>
  </si>
  <si>
    <t>V21</t>
  </si>
  <si>
    <t>Zone A8</t>
  </si>
  <si>
    <t>A9</t>
  </si>
  <si>
    <t>Zone A9</t>
  </si>
  <si>
    <t>A10</t>
  </si>
  <si>
    <t>Zone A10</t>
  </si>
  <si>
    <t>A11</t>
  </si>
  <si>
    <t>Zone A11</t>
  </si>
  <si>
    <t>A12</t>
  </si>
  <si>
    <t>An area where the 100-year flooding is contained within the channel banks and the channel is too narrow to show to scale. An arbitrary channel width of 3 meters is shown.</t>
  </si>
  <si>
    <t>Zone A</t>
  </si>
  <si>
    <t>Zone A20</t>
  </si>
  <si>
    <t>A21</t>
  </si>
  <si>
    <t>Zone A21</t>
  </si>
  <si>
    <t>A22</t>
  </si>
  <si>
    <t>Zone A22</t>
  </si>
  <si>
    <t>A23</t>
  </si>
  <si>
    <t>Zone A23</t>
  </si>
  <si>
    <t>A24</t>
  </si>
  <si>
    <t>Zone A24</t>
  </si>
  <si>
    <t>A25</t>
  </si>
  <si>
    <t>Zone A26</t>
  </si>
  <si>
    <t>A27</t>
  </si>
  <si>
    <t>Zone A27</t>
  </si>
  <si>
    <t>Zone A28</t>
  </si>
  <si>
    <t>A29</t>
  </si>
  <si>
    <t>Zone A29</t>
  </si>
  <si>
    <t>A30</t>
  </si>
  <si>
    <t>Zone A30</t>
  </si>
  <si>
    <t>V0</t>
  </si>
  <si>
    <t>Zone V0</t>
  </si>
  <si>
    <t>V1</t>
  </si>
  <si>
    <t>Zone V1</t>
  </si>
  <si>
    <t>V2</t>
  </si>
  <si>
    <t>Zone V2</t>
  </si>
  <si>
    <t>V3</t>
  </si>
  <si>
    <t>Zone V3</t>
  </si>
  <si>
    <t>V4</t>
  </si>
  <si>
    <t>IN</t>
  </si>
  <si>
    <t>AR/A</t>
  </si>
  <si>
    <t>Zone AR/A</t>
  </si>
  <si>
    <t>An area inundated by flooding, for which Base Flood Elevations (BFEs) or average depths have been determined.</t>
  </si>
  <si>
    <t>Zone B</t>
  </si>
  <si>
    <t>This is an area inundated by 100-year flooding for which Base Flood Elevations (BFEs) or velocity may have been determined. No distinctions are made between the different flood hazard zones that may be included within the Special Flood Hazard Area (SFHA).</t>
  </si>
  <si>
    <t>NM</t>
  </si>
  <si>
    <t>Area Not Mapped</t>
  </si>
  <si>
    <t>OUT</t>
  </si>
  <si>
    <t>UNDES</t>
  </si>
  <si>
    <t>Zone V23</t>
  </si>
  <si>
    <t>V24</t>
  </si>
  <si>
    <t>Zone V24</t>
  </si>
  <si>
    <t>V25</t>
  </si>
  <si>
    <t>Zone V25</t>
  </si>
  <si>
    <t>V26</t>
  </si>
  <si>
    <t>Zone V26</t>
  </si>
  <si>
    <t>V27</t>
  </si>
  <si>
    <t>An area that is determined to be outside the 100- and 500-year floodplains.</t>
  </si>
  <si>
    <t>An area of undetermined but possible flood hazards.</t>
  </si>
  <si>
    <t>An area that includes the channel of a river or other watercourse (Usually adjacent to Zone AE).</t>
  </si>
  <si>
    <t>An area where the floodway is contained within the channel banks and the channel is too narrow to show to scale. An arbitrary channel width of 3 meters is shown. Base Flood Elevations (BFEs) are not shown in this area, although they may be reflected on the corresponding profile</t>
  </si>
  <si>
    <t>An area designated as outside a "Special Flood Hazard Area" (or SFHA) on a FIRM. This is an area inundated by 500-year flooding; an area inundated by 100-year flooding with average depths of less than 1 foot or with drainage areas less than 1 square mile</t>
  </si>
  <si>
    <t>An area inundated by 100 year flooding, for which no Base Flood Elevations (BFEs) have been established.</t>
  </si>
  <si>
    <t>Zone A99</t>
  </si>
  <si>
    <t>Zone A25</t>
  </si>
  <si>
    <t>A26</t>
  </si>
  <si>
    <t>A28</t>
  </si>
  <si>
    <t>Zone V4</t>
  </si>
  <si>
    <t>V5</t>
  </si>
  <si>
    <t>Zone V5</t>
  </si>
  <si>
    <t>V6</t>
  </si>
  <si>
    <t>Zone V6</t>
  </si>
  <si>
    <t>V7</t>
  </si>
  <si>
    <t>Zone V7</t>
  </si>
  <si>
    <t>V8</t>
  </si>
  <si>
    <t>Zone V8</t>
  </si>
  <si>
    <t>V9</t>
  </si>
  <si>
    <t>Zone V9</t>
  </si>
  <si>
    <t>V10</t>
  </si>
  <si>
    <t>Zone V10</t>
  </si>
  <si>
    <t>V11</t>
  </si>
  <si>
    <t>Zone V11</t>
  </si>
  <si>
    <t>V12</t>
  </si>
  <si>
    <t>Zone V12</t>
  </si>
  <si>
    <t>V13</t>
  </si>
  <si>
    <t>Zone V13</t>
  </si>
  <si>
    <t>V14</t>
  </si>
  <si>
    <t>Zone V14</t>
  </si>
  <si>
    <t>V15</t>
  </si>
  <si>
    <t>An area inundated by 100-year flooding with velocity hazard (wave action); no Base Flood Elevations (BFEs) have been determined.</t>
  </si>
  <si>
    <t>An area inundated by 100-year flooding with velocity hazard (wave action); Base Flood Elevations (BFEs) have been determined.</t>
  </si>
  <si>
    <t>An area where the 500-year flooding is contained within the channel banks and the channel is too narrow to show to scale. An arbitrary channel width of 3 meters is shown.</t>
  </si>
  <si>
    <t>An area of Data Discrepancy or an Unclaimed Area. Internal TFHC designation.</t>
  </si>
  <si>
    <t>An area that is located within a community or county that is not mapped on any published FIRM (Usually a community not participating in NFIP). Internal TFHC designation.</t>
  </si>
  <si>
    <t>An area inundated by flooding, for which Base Flood Elevations (BFEs) or average depths have not been determined.</t>
  </si>
  <si>
    <t>Area In SFHA</t>
  </si>
  <si>
    <t>Units</t>
  </si>
  <si>
    <t>Site 4</t>
  </si>
  <si>
    <t>LS</t>
  </si>
  <si>
    <t>Repair Item</t>
  </si>
  <si>
    <t>Item Description</t>
  </si>
  <si>
    <t>MOB</t>
  </si>
  <si>
    <t>GC</t>
  </si>
  <si>
    <t>Signature</t>
  </si>
  <si>
    <t>Date</t>
  </si>
  <si>
    <t>Notes:</t>
  </si>
  <si>
    <t>1. Bids valid for 60 days after submission.</t>
  </si>
  <si>
    <t>Unit Cost</t>
  </si>
  <si>
    <t>Subtotal</t>
  </si>
  <si>
    <t>Total</t>
  </si>
  <si>
    <t>Documents Provided to Contractors:</t>
  </si>
  <si>
    <t>Anticipated Contract Award:</t>
  </si>
  <si>
    <t>Contractor:</t>
  </si>
  <si>
    <t>BIDDING &amp; AWARD SCHEDULE</t>
  </si>
  <si>
    <t>2. Contractor responsible for all permits, licenses, and fees required by local jurisdictions.</t>
  </si>
  <si>
    <t>3. Overtime costs are the responsibility of the Contractor.</t>
  </si>
  <si>
    <t xml:space="preserve">4. Costs include all insurances as required by Owner.  </t>
  </si>
  <si>
    <t>6. Contractor to prepare and submit monthly standard AIA G702 Pay Request form and provide monthly quantity sheets for all unit price work items.</t>
  </si>
  <si>
    <t>7. Refer to Restoration Drawings for full description of work items, work area limits, material, warranty and additional requirements.</t>
  </si>
  <si>
    <t>9. Quantities in Bid Form and repair locations are approximate and will be paid out at the actual quantities completed at the unit prices indicated.</t>
  </si>
  <si>
    <t>Percent</t>
  </si>
  <si>
    <t>Alternate Description</t>
  </si>
  <si>
    <t xml:space="preserve">CONSTRUCTION SCHEDULE </t>
  </si>
  <si>
    <t>SF</t>
  </si>
  <si>
    <t>On-Site Commencement Date:</t>
  </si>
  <si>
    <t>LF</t>
  </si>
  <si>
    <t>EA</t>
  </si>
  <si>
    <t>Ionia County Administration Building Façade Restoration 2026</t>
  </si>
  <si>
    <t>101 W Main Street Ionia, Michigan</t>
  </si>
  <si>
    <t>Contractor Mobilization - (Max 5% of Subtotal, Paid in 1st Pay Application)</t>
  </si>
  <si>
    <t>Estimated Quantity</t>
  </si>
  <si>
    <t>Allowance Item</t>
  </si>
  <si>
    <t>Allowance Description</t>
  </si>
  <si>
    <r>
      <rPr>
        <b/>
        <sz val="11"/>
        <rFont val="Calibri"/>
        <family val="2"/>
      </rPr>
      <t>Allowance: West Wall Misc. Mortar Repointing</t>
    </r>
    <r>
      <rPr>
        <sz val="11"/>
        <rFont val="Calibri"/>
        <family val="2"/>
      </rPr>
      <t xml:space="preserve"> - Remove and repoint isolated deteriorated mortar. </t>
    </r>
    <r>
      <rPr>
        <u/>
        <sz val="11"/>
        <rFont val="Calibri"/>
        <family val="2"/>
      </rPr>
      <t>See A2 for cost to be paid per LF of mortar repair performed against the allowance.</t>
    </r>
  </si>
  <si>
    <r>
      <rPr>
        <b/>
        <sz val="11"/>
        <rFont val="Calibri"/>
        <family val="2"/>
      </rPr>
      <t>West Wall Paint Strip Test</t>
    </r>
    <r>
      <rPr>
        <sz val="11"/>
        <rFont val="Calibri"/>
        <family val="2"/>
      </rPr>
      <t xml:space="preserve"> - Perform paint stripping testing to remove paint on masonry at an area near ground level at the southern side of the west wall (approximately 8' x 8' area minimum). Includes application of specified paint stripper, cleaning, and neutralizing. Work must be performed per Lead-Safe Repair, Renovation, and Painting protocol.</t>
    </r>
  </si>
  <si>
    <r>
      <rPr>
        <b/>
        <sz val="11"/>
        <rFont val="Calibri"/>
        <family val="2"/>
      </rPr>
      <t xml:space="preserve">West Wall Repainting </t>
    </r>
    <r>
      <rPr>
        <sz val="11"/>
        <rFont val="Calibri"/>
        <family val="2"/>
      </rPr>
      <t>- Thoroughly clean and wash the painted masonry wall surfaces and repaint with specified masonry primer and paint. Color selected by owner. Work must be performed per Lead-Safe Repair, Renovation, and Painting protocol.</t>
    </r>
  </si>
  <si>
    <t xml:space="preserve"> Estimated Quantity</t>
  </si>
  <si>
    <t>Alternate Item</t>
  </si>
  <si>
    <t>PROPOSED SCHEDULE, IF DIFFERENT</t>
  </si>
  <si>
    <t>Substantial Completion Date:</t>
  </si>
  <si>
    <t>Duration:</t>
  </si>
  <si>
    <t>Printed Name, Title</t>
  </si>
  <si>
    <r>
      <rPr>
        <b/>
        <sz val="11"/>
        <rFont val="Calibri"/>
        <family val="2"/>
      </rPr>
      <t>East Entrance Infilled Opening</t>
    </r>
    <r>
      <rPr>
        <sz val="11"/>
        <rFont val="Calibri"/>
        <family val="2"/>
      </rPr>
      <t xml:space="preserve"> - Repair, seal, and recoat EIFS doorway infill with like-for-like texture. Seal perimeter to adjacent masonry. Color selected by owner.</t>
    </r>
  </si>
  <si>
    <t>ALLOW</t>
  </si>
  <si>
    <r>
      <rPr>
        <b/>
        <sz val="11"/>
        <rFont val="Calibri"/>
        <family val="2"/>
      </rPr>
      <t>Item 11 Allowance: West Wall Misc. Mortar Repointing Unit Cost</t>
    </r>
    <r>
      <rPr>
        <sz val="11"/>
        <rFont val="Calibri"/>
        <family val="2"/>
      </rPr>
      <t xml:space="preserve"> - Remove and repoint isolated deteriorated mortar. </t>
    </r>
    <r>
      <rPr>
        <u/>
        <sz val="11"/>
        <rFont val="Calibri"/>
        <family val="2"/>
      </rPr>
      <t>Cost is per LF of mortar repair performed against the allowance total.</t>
    </r>
  </si>
  <si>
    <r>
      <rPr>
        <b/>
        <sz val="11"/>
        <rFont val="Calibri"/>
        <family val="2"/>
      </rPr>
      <t xml:space="preserve">West Wall Paint Stripping </t>
    </r>
    <r>
      <rPr>
        <sz val="11"/>
        <rFont val="Calibri"/>
        <family val="2"/>
      </rPr>
      <t>- Remove paint on all west elevation masonry if test paint stripping is successful. Includes application of specified paint stripper, cleaning, and neutralizing. Work must be performed per Lead-Safe Repair, Renovation, and Painting protocol.</t>
    </r>
  </si>
  <si>
    <t>2A</t>
  </si>
  <si>
    <r>
      <rPr>
        <b/>
        <sz val="11"/>
        <rFont val="Calibri"/>
        <family val="2"/>
      </rPr>
      <t>Southeast Corner Upper Walls</t>
    </r>
    <r>
      <rPr>
        <sz val="11"/>
        <rFont val="Calibri"/>
        <family val="2"/>
      </rPr>
      <t xml:space="preserve"> - Repoint all stone and brick masonry between arch and top of second-floor window bay with Type N mortar. Rebuild SE pilaster with new brick units. Gently wash all masonry in repair area. Fully clean and salvage all face brick units. Tightly palletize for future repair needs. Cost is </t>
    </r>
    <r>
      <rPr>
        <u/>
        <sz val="11"/>
        <rFont val="Calibri"/>
        <family val="2"/>
      </rPr>
      <t>instead</t>
    </r>
    <r>
      <rPr>
        <sz val="11"/>
        <rFont val="Calibri"/>
        <family val="2"/>
      </rPr>
      <t xml:space="preserve"> of Item 2.</t>
    </r>
  </si>
  <si>
    <t>3A</t>
  </si>
  <si>
    <t>7A</t>
  </si>
  <si>
    <t>13A</t>
  </si>
  <si>
    <t>14A</t>
  </si>
  <si>
    <t>9A</t>
  </si>
  <si>
    <r>
      <rPr>
        <b/>
        <sz val="11"/>
        <rFont val="Calibri"/>
        <family val="2"/>
      </rPr>
      <t>West Lower Wall Granite</t>
    </r>
    <r>
      <rPr>
        <sz val="11"/>
        <rFont val="Calibri"/>
        <family val="2"/>
      </rPr>
      <t xml:space="preserve"> - Remove and reconstruct all damaged outer brick wythes within 36" above grade with rock-faced granite stone coursed to match adjacent north elevation, rather than brick. Repair includes all other related items described in Repair Item 7. Cost is </t>
    </r>
    <r>
      <rPr>
        <u/>
        <sz val="11"/>
        <rFont val="Calibri"/>
        <family val="2"/>
      </rPr>
      <t xml:space="preserve">instead </t>
    </r>
    <r>
      <rPr>
        <sz val="11"/>
        <rFont val="Calibri"/>
        <family val="2"/>
      </rPr>
      <t>of Item 7.</t>
    </r>
  </si>
  <si>
    <r>
      <rPr>
        <b/>
        <sz val="11"/>
        <rFont val="Calibri"/>
        <family val="2"/>
      </rPr>
      <t>Allowance: West Wall Misc. Masonry Crack Repair</t>
    </r>
    <r>
      <rPr>
        <sz val="11"/>
        <rFont val="Calibri"/>
        <family val="2"/>
      </rPr>
      <t xml:space="preserve"> - Stitch continuous mortar joint cracks with Helifix Heli-Bond wall ties. </t>
    </r>
    <r>
      <rPr>
        <u/>
        <sz val="11"/>
        <rFont val="Calibri"/>
        <family val="2"/>
      </rPr>
      <t>See A1 for cost to be paid per LF of stitch repair performed against the allowance.</t>
    </r>
  </si>
  <si>
    <r>
      <rPr>
        <b/>
        <sz val="11"/>
        <rFont val="Calibri"/>
        <family val="2"/>
      </rPr>
      <t>Allowance: West Wall Misc. Brick Replacement</t>
    </r>
    <r>
      <rPr>
        <sz val="11"/>
        <rFont val="Calibri"/>
        <family val="2"/>
      </rPr>
      <t xml:space="preserve"> - Replace isolated damaged brick units not included in lump sum Repair Items 7 and 8. Includes repair to concealed inner brick wythes, if required. </t>
    </r>
    <r>
      <rPr>
        <u/>
        <sz val="11"/>
        <rFont val="Calibri"/>
        <family val="2"/>
      </rPr>
      <t>See A3 for cost to be paid per brick unit installed against the allowance.</t>
    </r>
  </si>
  <si>
    <r>
      <rPr>
        <b/>
        <sz val="11"/>
        <rFont val="Calibri"/>
        <family val="2"/>
      </rPr>
      <t>Item 10 Allowance: West Wall Misc. Masonry Crack Repair Unit Cost</t>
    </r>
    <r>
      <rPr>
        <sz val="11"/>
        <rFont val="Calibri"/>
        <family val="2"/>
      </rPr>
      <t xml:space="preserve"> - stitch continuous mortar joint cracks with Helifix Heli-Bond wall ties. </t>
    </r>
    <r>
      <rPr>
        <u/>
        <sz val="11"/>
        <rFont val="Calibri"/>
        <family val="2"/>
      </rPr>
      <t>Cost is per LF of stitch repair performed against the allowance total.</t>
    </r>
  </si>
  <si>
    <t>Contractor General Conditions - (Max 8% of Subtotal, Split Over Pay Applications)</t>
  </si>
  <si>
    <r>
      <rPr>
        <b/>
        <sz val="11"/>
        <rFont val="Calibri"/>
        <family val="2"/>
      </rPr>
      <t>Item 12 Allowance: West Wall Misc. Brick Replacement Unit Cost</t>
    </r>
    <r>
      <rPr>
        <sz val="11"/>
        <rFont val="Calibri"/>
        <family val="2"/>
      </rPr>
      <t xml:space="preserve"> - Replace isolated damaged brick units </t>
    </r>
    <r>
      <rPr>
        <u/>
        <sz val="11"/>
        <rFont val="Calibri"/>
        <family val="2"/>
      </rPr>
      <t>not</t>
    </r>
    <r>
      <rPr>
        <sz val="11"/>
        <rFont val="Calibri"/>
        <family val="2"/>
      </rPr>
      <t xml:space="preserve"> included in lump sum Repair Items 7 and 8. Cost is per new brick unit installed. Includes repair to concealed inner brick wythes, if required. </t>
    </r>
    <r>
      <rPr>
        <u/>
        <sz val="11"/>
        <rFont val="Calibri"/>
        <family val="2"/>
      </rPr>
      <t>See A3 for cost to be paid per brick unit installed against the allowance.</t>
    </r>
  </si>
  <si>
    <r>
      <rPr>
        <b/>
        <sz val="11"/>
        <rFont val="Calibri"/>
        <family val="2"/>
      </rPr>
      <t>East Entrance Infilled Opening</t>
    </r>
    <r>
      <rPr>
        <sz val="11"/>
        <rFont val="Calibri"/>
        <family val="2"/>
      </rPr>
      <t xml:space="preserve"> - Remove EIFS doorway infill and replace with single-wythe modular brick units anchored to the backup wall. Fully grout collar joint. Install 30 lb. felt paper and repair wall sheathing and replace with plywood, if required. Cost is </t>
    </r>
    <r>
      <rPr>
        <u/>
        <sz val="11"/>
        <rFont val="Calibri"/>
        <family val="2"/>
      </rPr>
      <t>instead</t>
    </r>
    <r>
      <rPr>
        <sz val="11"/>
        <rFont val="Calibri"/>
        <family val="2"/>
      </rPr>
      <t xml:space="preserve"> of Item 3.</t>
    </r>
  </si>
  <si>
    <r>
      <rPr>
        <b/>
        <sz val="11"/>
        <rFont val="Calibri"/>
        <family val="2"/>
      </rPr>
      <t>West Wall Staining</t>
    </r>
    <r>
      <rPr>
        <sz val="11"/>
        <rFont val="Calibri"/>
        <family val="2"/>
      </rPr>
      <t xml:space="preserve"> - Thoroughly clean, prepare, and wash the painted masonry wall surfaces and repaint with a vapor permeable potassium silicate stain instead of paint. Color selected by owner. Work must be performed per Lead-Safe Repair, Renovation, and Painting protocol. Cost is </t>
    </r>
    <r>
      <rPr>
        <u/>
        <sz val="11"/>
        <rFont val="Calibri"/>
        <family val="2"/>
      </rPr>
      <t>instead</t>
    </r>
    <r>
      <rPr>
        <sz val="11"/>
        <rFont val="Calibri"/>
        <family val="2"/>
      </rPr>
      <t xml:space="preserve"> of Item 14 and </t>
    </r>
    <r>
      <rPr>
        <u/>
        <sz val="11"/>
        <rFont val="Calibri"/>
        <family val="2"/>
      </rPr>
      <t>in addition</t>
    </r>
    <r>
      <rPr>
        <sz val="11"/>
        <rFont val="Calibri"/>
        <family val="2"/>
      </rPr>
      <t xml:space="preserve"> to Alt 13A, if selected.</t>
    </r>
  </si>
  <si>
    <t>10 Weeks</t>
  </si>
  <si>
    <t>5. Standard AIA A105 contract between Owner &amp; Contractor will be issued.</t>
  </si>
  <si>
    <t>8. Contractor to provide detailed mobilization schedule upon award of contract.</t>
  </si>
  <si>
    <r>
      <rPr>
        <b/>
        <sz val="11"/>
        <rFont val="Calibri"/>
        <family val="2"/>
      </rPr>
      <t>East Entrance Arched Opeing</t>
    </r>
    <r>
      <rPr>
        <sz val="11"/>
        <rFont val="Calibri"/>
        <family val="2"/>
      </rPr>
      <t xml:space="preserve"> - Repoint lower granite mortar joints. Gently remove delaminating layers of sandstone arch and repoint all sandstone arch mortar joints with PHL mortar. Gently wash all masonry in repair area.</t>
    </r>
  </si>
  <si>
    <r>
      <rPr>
        <b/>
        <sz val="11"/>
        <rFont val="Calibri"/>
        <family val="2"/>
      </rPr>
      <t xml:space="preserve">Southeast Corner Upper Wall Masonry </t>
    </r>
    <r>
      <rPr>
        <sz val="11"/>
        <rFont val="Calibri"/>
        <family val="2"/>
      </rPr>
      <t>- Repoint all stone and brick masonry between arch and top of second-floor window bay with Type N mortar. Replace damaged brick units and reconstruct loose and displaced masonry at SE corner. Gently wash all masonry in repair area.</t>
    </r>
  </si>
  <si>
    <r>
      <rPr>
        <b/>
        <sz val="11"/>
        <color theme="1"/>
        <rFont val="Calibri"/>
        <family val="2"/>
      </rPr>
      <t>North Basement Doors</t>
    </r>
    <r>
      <rPr>
        <sz val="11"/>
        <color theme="1"/>
        <rFont val="Calibri"/>
        <family val="2"/>
      </rPr>
      <t xml:space="preserve"> - Replace lower level HM doors and frames with frosted, tempered door lites and transom windows. Repair concrete jambs and headers, if required. Reinstall all salvageable hardware. Replace weatherstripping, sweeps, and raised threshold plates. Install exterior perimeter sealants. Paint doors and frames, color selected by owner. Excludes interior finishes and electronic latch/strike installation.</t>
    </r>
  </si>
  <si>
    <r>
      <rPr>
        <b/>
        <sz val="11"/>
        <rFont val="Calibri"/>
        <family val="2"/>
      </rPr>
      <t xml:space="preserve">North Pediment Masonry and Flashing </t>
    </r>
    <r>
      <rPr>
        <sz val="11"/>
        <rFont val="Calibri"/>
        <family val="2"/>
      </rPr>
      <t>- Gently remove all spalling stone fragments and clean entrance sandstone with non-marring tools. Repoint all sandstone mortar joints above the entrance pilaster capitals with PHL mortar. Install lead weathercaps in pediment sky-facing joints and between the top of the pediment and the adjacent brick wall (approx. 16 LF total) . Repair and repoint all brick masonry between pediment and center second-floor sill and all other directly adjacent masonry, as required. Gently wash all masonry in repair area.</t>
    </r>
  </si>
  <si>
    <r>
      <rPr>
        <b/>
        <sz val="11"/>
        <color theme="1"/>
        <rFont val="Calibri"/>
        <family val="2"/>
      </rPr>
      <t>North Foundation Wall</t>
    </r>
    <r>
      <rPr>
        <sz val="11"/>
        <color theme="1"/>
        <rFont val="Calibri"/>
        <family val="2"/>
      </rPr>
      <t xml:space="preserve"> </t>
    </r>
    <r>
      <rPr>
        <b/>
        <sz val="11"/>
        <color theme="1"/>
        <rFont val="Calibri"/>
        <family val="2"/>
      </rPr>
      <t>Masonry</t>
    </r>
    <r>
      <rPr>
        <sz val="11"/>
        <color theme="1"/>
        <rFont val="Calibri"/>
        <family val="2"/>
      </rPr>
      <t xml:space="preserve"> - Repoint all granite mortar joints at and above lower level steps and landing with Type N mortar. Gently wash all masonry in repair area.</t>
    </r>
  </si>
  <si>
    <r>
      <rPr>
        <b/>
        <sz val="11"/>
        <rFont val="Calibri"/>
        <family val="2"/>
      </rPr>
      <t>West Upper Wall Masonry</t>
    </r>
    <r>
      <rPr>
        <sz val="11"/>
        <rFont val="Calibri"/>
        <family val="2"/>
      </rPr>
      <t xml:space="preserve"> - Remove and reconstruct all damaged outer brick wythes and cracks within 48" below top of wall with Type N mortar. Salvage and reinstall impacted roofing membrane termination and metal coping. Includes associated roof patching and repair as required for the work. Excludes replacement of damaged concealed brick wythes, if any.</t>
    </r>
  </si>
  <si>
    <r>
      <rPr>
        <b/>
        <sz val="11"/>
        <rFont val="Calibri"/>
        <family val="2"/>
      </rPr>
      <t>West Lower Wall Masonry</t>
    </r>
    <r>
      <rPr>
        <sz val="11"/>
        <rFont val="Calibri"/>
        <family val="2"/>
      </rPr>
      <t xml:space="preserve"> - Remove and discard concrete parking stops. Remove and reconstruct all damaged outer brick wythes within 36" of grade with Type N mortar. Remove all sand-lime bricks and reconstruct lower window openings' infill (3). Remove and discard exterior ductwork. Excludes replacement of damaged concealed brick wythes, if any.</t>
    </r>
  </si>
  <si>
    <r>
      <rPr>
        <b/>
        <sz val="11"/>
        <rFont val="Calibri"/>
        <family val="2"/>
      </rPr>
      <t xml:space="preserve">West Wall Concrete Curb </t>
    </r>
    <r>
      <rPr>
        <sz val="11"/>
        <rFont val="Calibri"/>
        <family val="2"/>
      </rPr>
      <t>- Install 6" tall x 12" wide concrete curb along entire length of the wall, sloped to drain to the exterior. Install backer rod and silicone cove joint sealant between curb and reconstructed masonry wall.</t>
    </r>
  </si>
  <si>
    <r>
      <rPr>
        <b/>
        <sz val="11"/>
        <rFont val="Calibri"/>
        <family val="2"/>
      </rPr>
      <t>West Wall Vent Hoods</t>
    </r>
    <r>
      <rPr>
        <sz val="11"/>
        <rFont val="Calibri"/>
        <family val="2"/>
      </rPr>
      <t xml:space="preserve"> - Replace existing through-wall ventilation hoods with similar stainless-steel hoods with dampers. Seal to wall.</t>
    </r>
  </si>
  <si>
    <r>
      <rPr>
        <b/>
        <sz val="11"/>
        <rFont val="Calibri"/>
        <family val="2"/>
      </rPr>
      <t>West Arches and Crack Repair</t>
    </r>
    <r>
      <rPr>
        <sz val="11"/>
        <rFont val="Calibri"/>
        <family val="2"/>
      </rPr>
      <t xml:space="preserve"> - Reconstruct rowlock brick segmental window arches, if destablized. Cost is per opening. </t>
    </r>
  </si>
  <si>
    <t>12. All proposals will be opened publicly and read aloud at the Ionia County Administration Building, 3rd Floor Commissioners Board Room.</t>
  </si>
  <si>
    <t>BID FORM</t>
  </si>
  <si>
    <t xml:space="preserve">Virtual Prebid Meeting 2 PM EST (Required): </t>
  </si>
  <si>
    <t>Prebid Site Walk Meeting 2 PM EST (Recommended):</t>
  </si>
  <si>
    <t>Written Questions to Architect Due 2 PM EST:</t>
  </si>
  <si>
    <r>
      <t>Bids Due 2 PM EST (</t>
    </r>
    <r>
      <rPr>
        <u/>
        <sz val="10"/>
        <rFont val="Calibri"/>
        <family val="2"/>
      </rPr>
      <t>Sealed</t>
    </r>
    <r>
      <rPr>
        <b/>
        <sz val="10"/>
        <rFont val="Calibri"/>
        <family val="2"/>
      </rPr>
      <t xml:space="preserve"> </t>
    </r>
    <r>
      <rPr>
        <sz val="10"/>
        <rFont val="Calibri"/>
        <family val="2"/>
      </rPr>
      <t>- Deliver Two (2) Physical Copies In-Person or Certified Mail/Courier):</t>
    </r>
  </si>
  <si>
    <t>11. All proposals must be sealed in physical envelopes, plainly labeled "Proposal for Ionia County Administration Building Façade Restoration Project."</t>
  </si>
  <si>
    <t>10. Proposals must be received by Ionia County Administrator tprior to the indicated date and time.  Late proposals will not be accepted.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</si>
</sst>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0.0"/>
    <numFmt numFmtId="165" formatCode="_(* #,##0_);_(* \(#,##0\);_(* &quot;-&quot;??_);_(@_)"/>
    <numFmt numFmtId="166" formatCode="[$-409]mmmm\ d\,\ yyyy;@"/>
    <numFmt numFmtId="167" formatCode="&quot;$&quot;#,##0"/>
    <numFmt numFmtId="168" formatCode="0.0%"/>
    <numFmt numFmtId="169" formatCode="[$-F800]dddd\,\ mmmm\ dd\,\ yyyy"/>
  </numFmts>
  <fonts count="48" x14ac:knownFonts="1">
    <font>
      <sz val="12"/>
      <color theme="1"/>
      <name val="Calibri"/>
      <family val="2"/>
      <scheme val="minor"/>
    </font>
    <font>
      <sz val="8"/>
      <name val="Verdana"/>
      <family val="2"/>
    </font>
    <font>
      <sz val="11"/>
      <color indexed="8"/>
      <name val="Arial"/>
      <family val="2"/>
    </font>
    <font>
      <sz val="12"/>
      <color indexed="8"/>
      <name val="Calibri"/>
      <family val="2"/>
    </font>
    <font>
      <sz val="10"/>
      <name val="Arial"/>
      <family val="2"/>
    </font>
    <font>
      <b/>
      <sz val="10"/>
      <name val="Arial"/>
      <family val="2"/>
    </font>
    <font>
      <sz val="10"/>
      <color indexed="8"/>
      <name val="Arial"/>
      <family val="2"/>
    </font>
    <font>
      <u/>
      <sz val="10"/>
      <name val="Arial"/>
      <family val="2"/>
    </font>
    <font>
      <b/>
      <sz val="11"/>
      <name val="Arial"/>
      <family val="2"/>
    </font>
    <font>
      <sz val="11"/>
      <name val="Arial"/>
      <family val="2"/>
    </font>
    <font>
      <sz val="11"/>
      <color rgb="FF3333FF"/>
      <name val="Arial"/>
      <family val="2"/>
    </font>
    <font>
      <sz val="12"/>
      <color theme="1"/>
      <name val="Calibri"/>
      <family val="2"/>
      <scheme val="minor"/>
    </font>
    <font>
      <sz val="12"/>
      <color indexed="8"/>
      <name val="Times New Roman"/>
      <family val="1"/>
    </font>
    <font>
      <sz val="12"/>
      <color indexed="8"/>
      <name val="Arial Unicode MS"/>
      <family val="2"/>
    </font>
    <font>
      <b/>
      <sz val="10"/>
      <name val="Arial"/>
      <family val="2"/>
    </font>
    <font>
      <sz val="10"/>
      <name val="Arial"/>
      <family val="2"/>
    </font>
    <font>
      <u/>
      <sz val="12"/>
      <color theme="11"/>
      <name val="Calibri"/>
      <family val="2"/>
      <scheme val="minor"/>
    </font>
    <font>
      <sz val="10"/>
      <name val="Arial"/>
      <family val="2"/>
    </font>
    <font>
      <u/>
      <sz val="12"/>
      <color indexed="12"/>
      <name val="Calibri"/>
      <family val="2"/>
    </font>
    <font>
      <b/>
      <sz val="11"/>
      <color indexed="8"/>
      <name val="Arial"/>
      <family val="2"/>
    </font>
    <font>
      <sz val="11"/>
      <color indexed="10"/>
      <name val="Arial"/>
      <family val="2"/>
    </font>
    <font>
      <sz val="11"/>
      <color indexed="8"/>
      <name val="Arial"/>
      <family val="2"/>
    </font>
    <font>
      <b/>
      <sz val="12"/>
      <color theme="1"/>
      <name val="Calibri"/>
      <family val="2"/>
      <scheme val="minor"/>
    </font>
    <font>
      <sz val="10"/>
      <color rgb="FF00B050"/>
      <name val="Arial"/>
      <family val="2"/>
    </font>
    <font>
      <sz val="10"/>
      <name val="Arial"/>
      <family val="2"/>
    </font>
    <font>
      <b/>
      <sz val="14"/>
      <name val="Calibri"/>
      <family val="2"/>
    </font>
    <font>
      <sz val="10"/>
      <name val="Calibri"/>
      <family val="2"/>
    </font>
    <font>
      <b/>
      <sz val="12"/>
      <name val="Calibri"/>
      <family val="2"/>
    </font>
    <font>
      <b/>
      <sz val="8.5"/>
      <name val="Calibri"/>
      <family val="2"/>
    </font>
    <font>
      <sz val="10"/>
      <color rgb="FFFF0000"/>
      <name val="Calibri"/>
      <family val="2"/>
    </font>
    <font>
      <sz val="11"/>
      <name val="Calibri"/>
      <family val="2"/>
    </font>
    <font>
      <sz val="11"/>
      <color theme="1"/>
      <name val="Calibri"/>
      <family val="2"/>
    </font>
    <font>
      <sz val="12"/>
      <name val="Calibri"/>
      <family val="2"/>
    </font>
    <font>
      <b/>
      <sz val="12"/>
      <color theme="1"/>
      <name val="Calibri"/>
      <family val="2"/>
    </font>
    <font>
      <sz val="8.5"/>
      <name val="Calibri"/>
      <family val="2"/>
    </font>
    <font>
      <sz val="8.5"/>
      <color rgb="FFFF0000"/>
      <name val="Calibri"/>
      <family val="2"/>
    </font>
    <font>
      <b/>
      <sz val="8.5"/>
      <color rgb="FFFF0000"/>
      <name val="Calibri"/>
      <family val="2"/>
    </font>
    <font>
      <u/>
      <sz val="11"/>
      <name val="Calibri"/>
      <family val="2"/>
    </font>
    <font>
      <sz val="8"/>
      <name val="Calibri"/>
      <family val="2"/>
    </font>
    <font>
      <u/>
      <sz val="9"/>
      <name val="Calibri"/>
      <family val="2"/>
    </font>
    <font>
      <sz val="9"/>
      <name val="Calibri"/>
      <family val="2"/>
    </font>
    <font>
      <sz val="14"/>
      <name val="Calibri"/>
      <family val="2"/>
    </font>
    <font>
      <b/>
      <sz val="11"/>
      <name val="Calibri"/>
      <family val="2"/>
    </font>
    <font>
      <b/>
      <sz val="11"/>
      <color theme="1"/>
      <name val="Calibri"/>
      <family val="2"/>
    </font>
    <font>
      <b/>
      <sz val="9"/>
      <color theme="1"/>
      <name val="Calibri"/>
      <family val="2"/>
    </font>
    <font>
      <sz val="8"/>
      <name val="Calibri"/>
      <family val="2"/>
      <scheme val="minor"/>
    </font>
    <font>
      <b/>
      <sz val="10"/>
      <name val="Calibri"/>
      <family val="2"/>
    </font>
    <font>
      <u/>
      <sz val="10"/>
      <name val="Calibri"/>
      <family val="2"/>
    </font>
  </fonts>
  <fills count="8">
    <fill>
      <patternFill patternType="none"/>
    </fill>
    <fill>
      <patternFill patternType="gray125"/>
    </fill>
    <fill>
      <patternFill patternType="solid">
        <fgColor indexed="15"/>
        <bgColor indexed="64"/>
      </patternFill>
    </fill>
    <fill>
      <patternFill patternType="solid">
        <fgColor indexed="47"/>
        <bgColor indexed="64"/>
      </patternFill>
    </fill>
    <fill>
      <patternFill patternType="solid">
        <fgColor indexed="4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4.9989318521683403E-2"/>
        <bgColor indexed="64"/>
      </patternFill>
    </fill>
  </fills>
  <borders count="6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thin">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style="double">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medium">
        <color indexed="64"/>
      </top>
      <bottom/>
      <diagonal/>
    </border>
    <border>
      <left/>
      <right style="medium">
        <color auto="1"/>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auto="1"/>
      </right>
      <top style="medium">
        <color indexed="64"/>
      </top>
      <bottom style="thin">
        <color indexed="64"/>
      </bottom>
      <diagonal/>
    </border>
    <border>
      <left/>
      <right style="medium">
        <color auto="1"/>
      </right>
      <top style="thin">
        <color indexed="64"/>
      </top>
      <bottom style="thin">
        <color indexed="64"/>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bottom style="double">
        <color indexed="64"/>
      </bottom>
      <diagonal/>
    </border>
    <border>
      <left style="thin">
        <color auto="1"/>
      </left>
      <right style="thin">
        <color auto="1"/>
      </right>
      <top style="thin">
        <color auto="1"/>
      </top>
      <bottom style="double">
        <color indexed="64"/>
      </bottom>
      <diagonal/>
    </border>
    <border>
      <left style="thin">
        <color auto="1"/>
      </left>
      <right style="double">
        <color auto="1"/>
      </right>
      <top style="thin">
        <color auto="1"/>
      </top>
      <bottom style="double">
        <color indexed="64"/>
      </bottom>
      <diagonal/>
    </border>
    <border>
      <left style="thin">
        <color auto="1"/>
      </left>
      <right style="double">
        <color auto="1"/>
      </right>
      <top style="thin">
        <color auto="1"/>
      </top>
      <bottom style="thin">
        <color auto="1"/>
      </bottom>
      <diagonal/>
    </border>
    <border>
      <left style="double">
        <color auto="1"/>
      </left>
      <right/>
      <top/>
      <bottom style="double">
        <color auto="1"/>
      </bottom>
      <diagonal/>
    </border>
    <border>
      <left style="double">
        <color indexed="64"/>
      </left>
      <right style="thin">
        <color indexed="64"/>
      </right>
      <top style="thin">
        <color indexed="64"/>
      </top>
      <bottom style="double">
        <color indexed="64"/>
      </bottom>
      <diagonal/>
    </border>
    <border>
      <left style="double">
        <color auto="1"/>
      </left>
      <right style="thin">
        <color auto="1"/>
      </right>
      <top style="double">
        <color auto="1"/>
      </top>
      <bottom style="double">
        <color auto="1"/>
      </bottom>
      <diagonal/>
    </border>
    <border>
      <left style="thin">
        <color auto="1"/>
      </left>
      <right/>
      <top style="double">
        <color indexed="64"/>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auto="1"/>
      </left>
      <right style="thin">
        <color auto="1"/>
      </right>
      <top style="double">
        <color indexed="64"/>
      </top>
      <bottom style="thin">
        <color auto="1"/>
      </bottom>
      <diagonal/>
    </border>
    <border>
      <left style="thin">
        <color auto="1"/>
      </left>
      <right style="double">
        <color auto="1"/>
      </right>
      <top style="double">
        <color indexed="64"/>
      </top>
      <bottom style="thin">
        <color auto="1"/>
      </bottom>
      <diagonal/>
    </border>
    <border>
      <left style="thin">
        <color auto="1"/>
      </left>
      <right style="double">
        <color auto="1"/>
      </right>
      <top/>
      <bottom style="thin">
        <color auto="1"/>
      </bottom>
      <diagonal/>
    </border>
    <border>
      <left style="thin">
        <color auto="1"/>
      </left>
      <right style="thin">
        <color auto="1"/>
      </right>
      <top style="double">
        <color indexed="64"/>
      </top>
      <bottom style="double">
        <color auto="1"/>
      </bottom>
      <diagonal/>
    </border>
    <border>
      <left/>
      <right style="medium">
        <color indexed="64"/>
      </right>
      <top style="thin">
        <color auto="1"/>
      </top>
      <bottom style="medium">
        <color indexed="64"/>
      </bottom>
      <diagonal/>
    </border>
    <border>
      <left style="thin">
        <color auto="1"/>
      </left>
      <right style="thin">
        <color auto="1"/>
      </right>
      <top style="double">
        <color indexed="64"/>
      </top>
      <bottom style="thin">
        <color auto="1"/>
      </bottom>
      <diagonal/>
    </border>
    <border>
      <left style="thin">
        <color auto="1"/>
      </left>
      <right style="double">
        <color auto="1"/>
      </right>
      <top style="double">
        <color indexed="64"/>
      </top>
      <bottom style="double">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double">
        <color indexed="64"/>
      </top>
      <bottom/>
      <diagonal/>
    </border>
    <border>
      <left style="double">
        <color indexed="64"/>
      </left>
      <right style="thin">
        <color indexed="64"/>
      </right>
      <top/>
      <bottom style="thin">
        <color indexed="64"/>
      </bottom>
      <diagonal/>
    </border>
    <border>
      <left/>
      <right/>
      <top style="thin">
        <color indexed="64"/>
      </top>
      <bottom style="double">
        <color indexed="64"/>
      </bottom>
      <diagonal/>
    </border>
    <border>
      <left/>
      <right style="thin">
        <color auto="1"/>
      </right>
      <top style="double">
        <color indexed="64"/>
      </top>
      <bottom style="double">
        <color indexed="64"/>
      </bottom>
      <diagonal/>
    </border>
    <border>
      <left/>
      <right/>
      <top style="medium">
        <color auto="1"/>
      </top>
      <bottom/>
      <diagonal/>
    </border>
    <border>
      <left/>
      <right/>
      <top style="medium">
        <color auto="1"/>
      </top>
      <bottom style="thin">
        <color indexed="64"/>
      </bottom>
      <diagonal/>
    </border>
    <border>
      <left/>
      <right/>
      <top style="thin">
        <color indexed="64"/>
      </top>
      <bottom style="thin">
        <color indexed="64"/>
      </bottom>
      <diagonal/>
    </border>
    <border>
      <left/>
      <right/>
      <top style="thin">
        <color auto="1"/>
      </top>
      <bottom style="medium">
        <color indexed="64"/>
      </bottom>
      <diagonal/>
    </border>
    <border>
      <left style="double">
        <color auto="1"/>
      </left>
      <right/>
      <top/>
      <bottom/>
      <diagonal/>
    </border>
    <border>
      <left style="thin">
        <color auto="1"/>
      </left>
      <right/>
      <top style="thin">
        <color auto="1"/>
      </top>
      <bottom style="double">
        <color indexed="64"/>
      </bottom>
      <diagonal/>
    </border>
    <border>
      <left/>
      <right/>
      <top/>
      <bottom style="thin">
        <color indexed="64"/>
      </bottom>
      <diagonal/>
    </border>
    <border>
      <left/>
      <right style="medium">
        <color auto="1"/>
      </right>
      <top/>
      <bottom style="thin">
        <color indexed="64"/>
      </bottom>
      <diagonal/>
    </border>
  </borders>
  <cellStyleXfs count="17">
    <xf numFmtId="0" fontId="0"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16" fillId="0" borderId="0" applyNumberFormat="0" applyFill="0" applyBorder="0" applyAlignment="0" applyProtection="0"/>
    <xf numFmtId="0" fontId="4" fillId="0" borderId="0"/>
    <xf numFmtId="0" fontId="3" fillId="0" borderId="0"/>
    <xf numFmtId="0" fontId="17" fillId="0" borderId="0"/>
    <xf numFmtId="0" fontId="11" fillId="0" borderId="0"/>
    <xf numFmtId="9"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4" fontId="3" fillId="0" borderId="0" applyFont="0" applyFill="0" applyBorder="0" applyAlignment="0" applyProtection="0"/>
    <xf numFmtId="0" fontId="18" fillId="0" borderId="0" applyNumberFormat="0" applyFill="0" applyBorder="0" applyAlignment="0" applyProtection="0"/>
    <xf numFmtId="0" fontId="4" fillId="0" borderId="0"/>
    <xf numFmtId="0" fontId="24" fillId="0" borderId="0"/>
    <xf numFmtId="44" fontId="4" fillId="0" borderId="0" applyFont="0" applyFill="0" applyBorder="0" applyAlignment="0" applyProtection="0"/>
  </cellStyleXfs>
  <cellXfs count="298">
    <xf numFmtId="0" fontId="0" fillId="0" borderId="0" xfId="0"/>
    <xf numFmtId="0" fontId="7" fillId="0" borderId="0" xfId="0" applyFont="1"/>
    <xf numFmtId="0" fontId="15" fillId="0" borderId="0" xfId="0" applyFont="1"/>
    <xf numFmtId="3" fontId="15" fillId="2" borderId="0" xfId="0" applyNumberFormat="1" applyFont="1" applyFill="1"/>
    <xf numFmtId="0" fontId="15" fillId="2" borderId="0" xfId="0" applyFont="1" applyFill="1"/>
    <xf numFmtId="165" fontId="15" fillId="2" borderId="0" xfId="0" applyNumberFormat="1" applyFont="1" applyFill="1"/>
    <xf numFmtId="0" fontId="4" fillId="0" borderId="0" xfId="1"/>
    <xf numFmtId="0" fontId="14" fillId="0" borderId="0" xfId="0" applyFont="1"/>
    <xf numFmtId="0" fontId="13" fillId="0" borderId="0" xfId="1" applyFont="1" applyAlignment="1">
      <alignment wrapText="1"/>
    </xf>
    <xf numFmtId="0" fontId="12" fillId="0" borderId="0" xfId="1" applyFont="1" applyAlignment="1">
      <alignment wrapText="1"/>
    </xf>
    <xf numFmtId="1" fontId="6" fillId="3" borderId="0" xfId="0" applyNumberFormat="1" applyFont="1" applyFill="1"/>
    <xf numFmtId="3" fontId="6" fillId="3" borderId="0" xfId="0" applyNumberFormat="1" applyFont="1" applyFill="1"/>
    <xf numFmtId="164" fontId="6" fillId="4" borderId="0" xfId="0" applyNumberFormat="1" applyFont="1" applyFill="1"/>
    <xf numFmtId="0" fontId="5" fillId="0" borderId="0" xfId="0" applyFont="1"/>
    <xf numFmtId="0" fontId="9" fillId="5" borderId="17" xfId="5" applyFont="1" applyFill="1" applyBorder="1" applyAlignment="1">
      <alignment horizontal="left" wrapText="1"/>
    </xf>
    <xf numFmtId="0" fontId="4" fillId="0" borderId="0" xfId="0" applyFont="1"/>
    <xf numFmtId="0" fontId="11" fillId="0" borderId="0" xfId="8"/>
    <xf numFmtId="0" fontId="20" fillId="0" borderId="0" xfId="8" applyFont="1"/>
    <xf numFmtId="0" fontId="21" fillId="0" borderId="0" xfId="8" applyFont="1"/>
    <xf numFmtId="0" fontId="22" fillId="0" borderId="16" xfId="8" applyFont="1" applyBorder="1"/>
    <xf numFmtId="0" fontId="8" fillId="0" borderId="12" xfId="8" applyFont="1" applyBorder="1" applyAlignment="1">
      <alignment wrapText="1"/>
    </xf>
    <xf numFmtId="0" fontId="19" fillId="0" borderId="9" xfId="8" applyFont="1" applyBorder="1" applyAlignment="1">
      <alignment horizontal="right"/>
    </xf>
    <xf numFmtId="0" fontId="19" fillId="0" borderId="19" xfId="8" applyFont="1" applyBorder="1" applyAlignment="1">
      <alignment horizontal="right"/>
    </xf>
    <xf numFmtId="0" fontId="4" fillId="0" borderId="15" xfId="8" applyFont="1" applyBorder="1"/>
    <xf numFmtId="0" fontId="21" fillId="0" borderId="10" xfId="8" applyFont="1" applyBorder="1" applyAlignment="1">
      <alignment wrapText="1"/>
    </xf>
    <xf numFmtId="3" fontId="9" fillId="0" borderId="1" xfId="8" applyNumberFormat="1" applyFont="1" applyBorder="1"/>
    <xf numFmtId="0" fontId="2" fillId="0" borderId="0" xfId="8" applyFont="1"/>
    <xf numFmtId="0" fontId="2" fillId="0" borderId="1" xfId="8" applyFont="1" applyBorder="1"/>
    <xf numFmtId="0" fontId="2" fillId="0" borderId="20" xfId="8" applyFont="1" applyBorder="1"/>
    <xf numFmtId="0" fontId="9" fillId="0" borderId="0" xfId="8" applyFont="1"/>
    <xf numFmtId="0" fontId="21" fillId="0" borderId="0" xfId="8" applyFont="1" applyAlignment="1">
      <alignment horizontal="center"/>
    </xf>
    <xf numFmtId="0" fontId="9" fillId="0" borderId="1" xfId="8" applyFont="1" applyBorder="1"/>
    <xf numFmtId="0" fontId="11" fillId="0" borderId="13" xfId="8" applyBorder="1"/>
    <xf numFmtId="0" fontId="21" fillId="0" borderId="11" xfId="8" applyFont="1" applyBorder="1" applyAlignment="1">
      <alignment wrapText="1"/>
    </xf>
    <xf numFmtId="0" fontId="2" fillId="0" borderId="8" xfId="8" applyFont="1" applyBorder="1"/>
    <xf numFmtId="0" fontId="2" fillId="0" borderId="21" xfId="8" applyFont="1" applyBorder="1"/>
    <xf numFmtId="0" fontId="11" fillId="0" borderId="0" xfId="8" applyAlignment="1">
      <alignment wrapText="1"/>
    </xf>
    <xf numFmtId="0" fontId="22" fillId="6" borderId="3" xfId="8" applyFont="1" applyFill="1" applyBorder="1" applyAlignment="1">
      <alignment horizontal="center"/>
    </xf>
    <xf numFmtId="0" fontId="22" fillId="6" borderId="16" xfId="8" applyFont="1" applyFill="1" applyBorder="1" applyAlignment="1">
      <alignment horizontal="center"/>
    </xf>
    <xf numFmtId="0" fontId="19" fillId="6" borderId="6" xfId="8" applyFont="1" applyFill="1" applyBorder="1" applyAlignment="1">
      <alignment horizontal="center"/>
    </xf>
    <xf numFmtId="0" fontId="19" fillId="6" borderId="22" xfId="8" applyFont="1" applyFill="1" applyBorder="1" applyAlignment="1">
      <alignment horizontal="center"/>
    </xf>
    <xf numFmtId="0" fontId="19" fillId="6" borderId="7" xfId="8" applyFont="1" applyFill="1" applyBorder="1" applyAlignment="1">
      <alignment horizontal="center"/>
    </xf>
    <xf numFmtId="0" fontId="22" fillId="6" borderId="5" xfId="8" applyFont="1" applyFill="1" applyBorder="1" applyAlignment="1">
      <alignment horizontal="center"/>
    </xf>
    <xf numFmtId="0" fontId="21" fillId="0" borderId="3" xfId="8" applyFont="1" applyBorder="1" applyAlignment="1">
      <alignment horizontal="center"/>
    </xf>
    <xf numFmtId="0" fontId="10" fillId="0" borderId="14" xfId="8" applyFont="1" applyBorder="1" applyAlignment="1">
      <alignment horizontal="center"/>
    </xf>
    <xf numFmtId="0" fontId="11" fillId="0" borderId="15" xfId="8" applyBorder="1"/>
    <xf numFmtId="0" fontId="9" fillId="0" borderId="5" xfId="8" applyFont="1" applyBorder="1"/>
    <xf numFmtId="0" fontId="21" fillId="0" borderId="12" xfId="8" applyFont="1" applyBorder="1"/>
    <xf numFmtId="0" fontId="2" fillId="0" borderId="9" xfId="8" applyFont="1" applyBorder="1"/>
    <xf numFmtId="0" fontId="2" fillId="0" borderId="19" xfId="8" applyFont="1" applyBorder="1"/>
    <xf numFmtId="0" fontId="9" fillId="0" borderId="15" xfId="8" applyFont="1" applyBorder="1" applyAlignment="1">
      <alignment horizontal="right"/>
    </xf>
    <xf numFmtId="37" fontId="9" fillId="2" borderId="10" xfId="2" applyNumberFormat="1" applyFont="1" applyFill="1" applyBorder="1"/>
    <xf numFmtId="0" fontId="9" fillId="3" borderId="10" xfId="2" applyNumberFormat="1" applyFont="1" applyFill="1" applyBorder="1"/>
    <xf numFmtId="0" fontId="2" fillId="0" borderId="0" xfId="8" applyFont="1" applyAlignment="1">
      <alignment horizontal="left"/>
    </xf>
    <xf numFmtId="0" fontId="9" fillId="0" borderId="0" xfId="1" applyFont="1" applyAlignment="1">
      <alignment horizontal="center"/>
    </xf>
    <xf numFmtId="0" fontId="23" fillId="0" borderId="15" xfId="8" applyFont="1" applyBorder="1"/>
    <xf numFmtId="0" fontId="6" fillId="0" borderId="23" xfId="8" applyFont="1" applyBorder="1"/>
    <xf numFmtId="164" fontId="9" fillId="0" borderId="15" xfId="8" applyNumberFormat="1" applyFont="1" applyBorder="1" applyAlignment="1">
      <alignment horizontal="right"/>
    </xf>
    <xf numFmtId="0" fontId="9" fillId="4" borderId="10" xfId="2" applyNumberFormat="1" applyFont="1" applyFill="1" applyBorder="1"/>
    <xf numFmtId="0" fontId="21" fillId="0" borderId="15" xfId="8" applyFont="1" applyBorder="1" applyAlignment="1">
      <alignment horizontal="right" wrapText="1"/>
    </xf>
    <xf numFmtId="0" fontId="9" fillId="0" borderId="10" xfId="2" applyNumberFormat="1" applyFont="1" applyBorder="1"/>
    <xf numFmtId="0" fontId="9" fillId="0" borderId="15" xfId="8" applyFont="1" applyBorder="1"/>
    <xf numFmtId="0" fontId="21" fillId="0" borderId="10" xfId="2" applyNumberFormat="1" applyFont="1" applyBorder="1"/>
    <xf numFmtId="0" fontId="21" fillId="3" borderId="10" xfId="2" applyNumberFormat="1" applyFont="1" applyFill="1" applyBorder="1"/>
    <xf numFmtId="0" fontId="6" fillId="0" borderId="13" xfId="8" applyFont="1" applyBorder="1"/>
    <xf numFmtId="0" fontId="21" fillId="0" borderId="13" xfId="8" applyFont="1" applyBorder="1" applyAlignment="1">
      <alignment horizontal="right" wrapText="1"/>
    </xf>
    <xf numFmtId="0" fontId="21" fillId="4" borderId="11" xfId="2" applyNumberFormat="1" applyFont="1" applyFill="1" applyBorder="1"/>
    <xf numFmtId="0" fontId="21" fillId="0" borderId="0" xfId="8" applyFont="1" applyAlignment="1">
      <alignment wrapText="1"/>
    </xf>
    <xf numFmtId="0" fontId="19" fillId="6" borderId="16" xfId="8" applyFont="1" applyFill="1" applyBorder="1" applyAlignment="1">
      <alignment horizontal="center"/>
    </xf>
    <xf numFmtId="0" fontId="19" fillId="6" borderId="12" xfId="8" applyFont="1" applyFill="1" applyBorder="1" applyAlignment="1">
      <alignment horizontal="center"/>
    </xf>
    <xf numFmtId="0" fontId="19" fillId="6" borderId="9" xfId="8" applyFont="1" applyFill="1" applyBorder="1" applyAlignment="1">
      <alignment horizontal="center"/>
    </xf>
    <xf numFmtId="0" fontId="2" fillId="0" borderId="10" xfId="8" applyFont="1" applyBorder="1" applyAlignment="1">
      <alignment horizontal="center"/>
    </xf>
    <xf numFmtId="0" fontId="21" fillId="0" borderId="11" xfId="8" applyFont="1" applyBorder="1" applyAlignment="1">
      <alignment horizontal="center" textRotation="90"/>
    </xf>
    <xf numFmtId="0" fontId="0" fillId="2" borderId="0" xfId="0" applyFill="1"/>
    <xf numFmtId="165" fontId="0" fillId="2" borderId="0" xfId="2" applyNumberFormat="1" applyFont="1" applyFill="1"/>
    <xf numFmtId="1" fontId="0" fillId="3" borderId="0" xfId="0" applyNumberFormat="1" applyFill="1"/>
    <xf numFmtId="3" fontId="0" fillId="3" borderId="0" xfId="0" applyNumberFormat="1" applyFill="1"/>
    <xf numFmtId="164" fontId="0" fillId="4" borderId="0" xfId="0" applyNumberFormat="1" applyFill="1"/>
    <xf numFmtId="0" fontId="0" fillId="3" borderId="0" xfId="0" applyFill="1"/>
    <xf numFmtId="0" fontId="19" fillId="6" borderId="18" xfId="8" applyFont="1" applyFill="1" applyBorder="1" applyAlignment="1">
      <alignment horizontal="center"/>
    </xf>
    <xf numFmtId="0" fontId="19" fillId="0" borderId="26" xfId="8" applyFont="1" applyBorder="1" applyAlignment="1">
      <alignment horizontal="right"/>
    </xf>
    <xf numFmtId="3" fontId="9" fillId="0" borderId="2" xfId="8" applyNumberFormat="1" applyFont="1" applyBorder="1"/>
    <xf numFmtId="0" fontId="2" fillId="0" borderId="2" xfId="8" applyFont="1" applyBorder="1"/>
    <xf numFmtId="0" fontId="9" fillId="0" borderId="2" xfId="8" applyFont="1" applyBorder="1"/>
    <xf numFmtId="0" fontId="2" fillId="0" borderId="27" xfId="8" applyFont="1" applyBorder="1"/>
    <xf numFmtId="0" fontId="19" fillId="6" borderId="25" xfId="8" applyFont="1" applyFill="1" applyBorder="1" applyAlignment="1">
      <alignment horizontal="center"/>
    </xf>
    <xf numFmtId="3" fontId="9" fillId="0" borderId="25" xfId="8" applyNumberFormat="1" applyFont="1" applyBorder="1"/>
    <xf numFmtId="0" fontId="9" fillId="0" borderId="20" xfId="8" applyFont="1" applyBorder="1"/>
    <xf numFmtId="0" fontId="19" fillId="6" borderId="28" xfId="8" applyFont="1" applyFill="1" applyBorder="1" applyAlignment="1">
      <alignment horizontal="center"/>
    </xf>
    <xf numFmtId="0" fontId="2" fillId="0" borderId="29" xfId="8" applyFont="1" applyBorder="1"/>
    <xf numFmtId="0" fontId="9" fillId="0" borderId="30" xfId="2" applyNumberFormat="1" applyFont="1" applyBorder="1"/>
    <xf numFmtId="0" fontId="21" fillId="0" borderId="30" xfId="2" applyNumberFormat="1" applyFont="1" applyBorder="1"/>
    <xf numFmtId="37" fontId="9" fillId="2" borderId="31" xfId="2" applyNumberFormat="1" applyFont="1" applyFill="1" applyBorder="1"/>
    <xf numFmtId="0" fontId="9" fillId="3" borderId="31" xfId="2" applyNumberFormat="1" applyFont="1" applyFill="1" applyBorder="1"/>
    <xf numFmtId="0" fontId="9" fillId="4" borderId="31" xfId="2" applyNumberFormat="1" applyFont="1" applyFill="1" applyBorder="1"/>
    <xf numFmtId="0" fontId="9" fillId="0" borderId="31" xfId="2" applyNumberFormat="1" applyFont="1" applyBorder="1"/>
    <xf numFmtId="0" fontId="21" fillId="0" borderId="31" xfId="2" applyNumberFormat="1" applyFont="1" applyBorder="1"/>
    <xf numFmtId="0" fontId="21" fillId="3" borderId="31" xfId="2" applyNumberFormat="1" applyFont="1" applyFill="1" applyBorder="1"/>
    <xf numFmtId="0" fontId="21" fillId="4" borderId="32" xfId="2" applyNumberFormat="1" applyFont="1" applyFill="1" applyBorder="1"/>
    <xf numFmtId="0" fontId="19" fillId="6" borderId="29" xfId="8" applyFont="1" applyFill="1" applyBorder="1" applyAlignment="1">
      <alignment horizontal="center"/>
    </xf>
    <xf numFmtId="0" fontId="19" fillId="6" borderId="26" xfId="8" applyFont="1" applyFill="1" applyBorder="1" applyAlignment="1">
      <alignment horizontal="center"/>
    </xf>
    <xf numFmtId="0" fontId="2" fillId="0" borderId="15" xfId="8" applyFont="1" applyBorder="1" applyAlignment="1">
      <alignment horizontal="center"/>
    </xf>
    <xf numFmtId="0" fontId="21" fillId="0" borderId="13" xfId="8" applyFont="1" applyBorder="1" applyAlignment="1">
      <alignment horizontal="center" textRotation="90"/>
    </xf>
    <xf numFmtId="0" fontId="19" fillId="6" borderId="24" xfId="8" applyFont="1" applyFill="1" applyBorder="1" applyAlignment="1">
      <alignment horizontal="center"/>
    </xf>
    <xf numFmtId="166" fontId="25" fillId="0" borderId="0" xfId="1" applyNumberFormat="1" applyFont="1" applyAlignment="1" applyProtection="1">
      <alignment horizontal="center"/>
      <protection locked="0"/>
    </xf>
    <xf numFmtId="0" fontId="26" fillId="0" borderId="0" xfId="1" applyFont="1" applyProtection="1">
      <protection locked="0"/>
    </xf>
    <xf numFmtId="37" fontId="26" fillId="0" borderId="0" xfId="1" applyNumberFormat="1" applyFont="1" applyProtection="1">
      <protection locked="0"/>
    </xf>
    <xf numFmtId="7" fontId="26" fillId="0" borderId="0" xfId="1" applyNumberFormat="1" applyFont="1" applyAlignment="1" applyProtection="1">
      <alignment horizontal="center"/>
      <protection locked="0"/>
    </xf>
    <xf numFmtId="37" fontId="26" fillId="0" borderId="0" xfId="1" applyNumberFormat="1" applyFont="1" applyAlignment="1" applyProtection="1">
      <alignment horizontal="center"/>
      <protection locked="0"/>
    </xf>
    <xf numFmtId="5" fontId="26" fillId="0" borderId="0" xfId="1" applyNumberFormat="1" applyFont="1" applyProtection="1">
      <protection locked="0"/>
    </xf>
    <xf numFmtId="0" fontId="25" fillId="0" borderId="0" xfId="1" applyFont="1" applyAlignment="1">
      <alignment horizontal="center"/>
    </xf>
    <xf numFmtId="0" fontId="26" fillId="0" borderId="0" xfId="1" applyFont="1"/>
    <xf numFmtId="0" fontId="25" fillId="0" borderId="0" xfId="1" applyFont="1" applyAlignment="1" applyProtection="1">
      <alignment horizontal="center"/>
      <protection locked="0"/>
    </xf>
    <xf numFmtId="0" fontId="26" fillId="0" borderId="0" xfId="1" applyFont="1" applyAlignment="1" applyProtection="1">
      <alignment vertical="center"/>
      <protection locked="0"/>
    </xf>
    <xf numFmtId="0" fontId="27" fillId="0" borderId="0" xfId="15" applyFont="1" applyAlignment="1">
      <alignment horizontal="right"/>
    </xf>
    <xf numFmtId="0" fontId="28" fillId="0" borderId="33" xfId="15" applyFont="1" applyBorder="1"/>
    <xf numFmtId="0" fontId="26" fillId="0" borderId="33" xfId="1" applyFont="1" applyBorder="1" applyAlignment="1" applyProtection="1">
      <alignment vertical="center"/>
      <protection locked="0"/>
    </xf>
    <xf numFmtId="0" fontId="27" fillId="0" borderId="41" xfId="15" applyFont="1" applyBorder="1" applyAlignment="1">
      <alignment horizontal="right" vertical="center"/>
    </xf>
    <xf numFmtId="0" fontId="29" fillId="0" borderId="0" xfId="1" applyFont="1" applyProtection="1">
      <protection locked="0"/>
    </xf>
    <xf numFmtId="0" fontId="27" fillId="0" borderId="39" xfId="1" applyFont="1" applyBorder="1" applyAlignment="1">
      <alignment horizontal="center" vertical="center" wrapText="1"/>
    </xf>
    <xf numFmtId="0" fontId="27" fillId="0" borderId="40" xfId="1" applyFont="1" applyBorder="1" applyAlignment="1">
      <alignment horizontal="center" vertical="center" wrapText="1"/>
    </xf>
    <xf numFmtId="37" fontId="27" fillId="0" borderId="48" xfId="1" applyNumberFormat="1" applyFont="1" applyBorder="1" applyAlignment="1">
      <alignment horizontal="center" vertical="center" wrapText="1"/>
    </xf>
    <xf numFmtId="5" fontId="27" fillId="0" borderId="48" xfId="1" applyNumberFormat="1" applyFont="1" applyBorder="1" applyAlignment="1" applyProtection="1">
      <alignment horizontal="center" vertical="center" wrapText="1"/>
      <protection locked="0"/>
    </xf>
    <xf numFmtId="5" fontId="27" fillId="0" borderId="44" xfId="1" applyNumberFormat="1" applyFont="1" applyBorder="1" applyAlignment="1" applyProtection="1">
      <alignment horizontal="center" vertical="center" wrapText="1"/>
      <protection locked="0"/>
    </xf>
    <xf numFmtId="44" fontId="26" fillId="0" borderId="0" xfId="16" applyFont="1" applyFill="1" applyBorder="1" applyProtection="1"/>
    <xf numFmtId="0" fontId="30" fillId="0" borderId="45" xfId="1" applyFont="1" applyBorder="1" applyAlignment="1" applyProtection="1">
      <alignment horizontal="center" vertical="center" wrapText="1"/>
      <protection locked="0"/>
    </xf>
    <xf numFmtId="0" fontId="30" fillId="0" borderId="50" xfId="1" applyFont="1" applyBorder="1" applyAlignment="1">
      <alignment horizontal="left" vertical="center" wrapText="1"/>
    </xf>
    <xf numFmtId="37" fontId="30" fillId="0" borderId="50" xfId="1" applyNumberFormat="1" applyFont="1" applyBorder="1" applyAlignment="1" applyProtection="1">
      <alignment horizontal="center" vertical="center" wrapText="1"/>
      <protection locked="0"/>
    </xf>
    <xf numFmtId="3" fontId="30" fillId="0" borderId="54" xfId="2" applyNumberFormat="1" applyFont="1" applyFill="1" applyBorder="1" applyAlignment="1" applyProtection="1">
      <alignment horizontal="center" vertical="center" wrapText="1"/>
      <protection locked="0"/>
    </xf>
    <xf numFmtId="5" fontId="30" fillId="0" borderId="50" xfId="1" applyNumberFormat="1" applyFont="1" applyBorder="1" applyAlignment="1" applyProtection="1">
      <alignment horizontal="center" vertical="center" wrapText="1"/>
      <protection locked="0"/>
    </xf>
    <xf numFmtId="5" fontId="30" fillId="0" borderId="46" xfId="1" applyNumberFormat="1" applyFont="1" applyBorder="1" applyAlignment="1">
      <alignment horizontal="center" vertical="center" wrapText="1"/>
    </xf>
    <xf numFmtId="0" fontId="26" fillId="0" borderId="0" xfId="1" applyFont="1" applyAlignment="1" applyProtection="1">
      <alignment vertical="center" wrapText="1"/>
      <protection locked="0"/>
    </xf>
    <xf numFmtId="0" fontId="29" fillId="0" borderId="0" xfId="1" applyFont="1" applyAlignment="1" applyProtection="1">
      <alignment vertical="center" wrapText="1"/>
      <protection locked="0"/>
    </xf>
    <xf numFmtId="0" fontId="30" fillId="0" borderId="17" xfId="1" applyFont="1" applyBorder="1" applyAlignment="1" applyProtection="1">
      <alignment horizontal="center" vertical="center" wrapText="1"/>
      <protection locked="0"/>
    </xf>
    <xf numFmtId="0" fontId="30" fillId="0" borderId="1" xfId="1" applyFont="1" applyBorder="1" applyAlignment="1">
      <alignment horizontal="left" vertical="center" wrapText="1"/>
    </xf>
    <xf numFmtId="37" fontId="30" fillId="0" borderId="1" xfId="1" applyNumberFormat="1" applyFont="1" applyBorder="1" applyAlignment="1" applyProtection="1">
      <alignment horizontal="center" vertical="center" wrapText="1"/>
      <protection locked="0"/>
    </xf>
    <xf numFmtId="3" fontId="30" fillId="0" borderId="1" xfId="2" applyNumberFormat="1" applyFont="1" applyFill="1" applyBorder="1" applyAlignment="1" applyProtection="1">
      <alignment horizontal="center" vertical="center" wrapText="1"/>
      <protection locked="0"/>
    </xf>
    <xf numFmtId="5" fontId="30" fillId="0" borderId="1" xfId="1" applyNumberFormat="1" applyFont="1" applyBorder="1" applyAlignment="1" applyProtection="1">
      <alignment horizontal="center" vertical="center" wrapText="1"/>
      <protection locked="0"/>
    </xf>
    <xf numFmtId="5" fontId="30" fillId="0" borderId="36" xfId="1" applyNumberFormat="1" applyFont="1" applyBorder="1" applyAlignment="1">
      <alignment horizontal="center" vertical="center" wrapText="1"/>
    </xf>
    <xf numFmtId="3" fontId="30" fillId="0" borderId="53" xfId="2" applyNumberFormat="1" applyFont="1" applyFill="1" applyBorder="1" applyAlignment="1" applyProtection="1">
      <alignment horizontal="center" vertical="center" wrapText="1"/>
      <protection locked="0"/>
    </xf>
    <xf numFmtId="0" fontId="31" fillId="0" borderId="2" xfId="0" applyFont="1" applyBorder="1" applyAlignment="1">
      <alignment vertical="center" wrapText="1"/>
    </xf>
    <xf numFmtId="3" fontId="30" fillId="0" borderId="1" xfId="2" applyNumberFormat="1" applyFont="1" applyBorder="1" applyAlignment="1" applyProtection="1">
      <alignment horizontal="center" vertical="center" wrapText="1"/>
      <protection locked="0"/>
    </xf>
    <xf numFmtId="0" fontId="30" fillId="0" borderId="2" xfId="0" applyFont="1" applyBorder="1" applyAlignment="1">
      <alignment horizontal="justify" vertical="center"/>
    </xf>
    <xf numFmtId="0" fontId="30" fillId="0" borderId="0" xfId="1" applyFont="1" applyAlignment="1" applyProtection="1">
      <alignment vertical="center" wrapText="1"/>
      <protection locked="0"/>
    </xf>
    <xf numFmtId="0" fontId="30" fillId="0" borderId="38" xfId="1" applyFont="1" applyBorder="1" applyAlignment="1" applyProtection="1">
      <alignment horizontal="center" vertical="center" wrapText="1"/>
      <protection locked="0"/>
    </xf>
    <xf numFmtId="0" fontId="30" fillId="0" borderId="56" xfId="1" applyFont="1" applyBorder="1" applyAlignment="1" applyProtection="1">
      <alignment vertical="center" wrapText="1"/>
      <protection locked="0"/>
    </xf>
    <xf numFmtId="37" fontId="30" fillId="0" borderId="34" xfId="1" applyNumberFormat="1" applyFont="1" applyBorder="1" applyAlignment="1" applyProtection="1">
      <alignment horizontal="center" vertical="center" wrapText="1"/>
      <protection locked="0"/>
    </xf>
    <xf numFmtId="3" fontId="30" fillId="0" borderId="34" xfId="2" applyNumberFormat="1" applyFont="1" applyFill="1" applyBorder="1" applyAlignment="1" applyProtection="1">
      <alignment horizontal="center" vertical="center" wrapText="1"/>
      <protection locked="0"/>
    </xf>
    <xf numFmtId="5" fontId="30" fillId="0" borderId="34" xfId="1" applyNumberFormat="1" applyFont="1" applyBorder="1" applyAlignment="1" applyProtection="1">
      <alignment horizontal="center" vertical="center" wrapText="1"/>
      <protection locked="0"/>
    </xf>
    <xf numFmtId="5" fontId="30" fillId="0" borderId="35" xfId="1" applyNumberFormat="1" applyFont="1" applyBorder="1" applyAlignment="1">
      <alignment horizontal="center" vertical="center" wrapText="1"/>
    </xf>
    <xf numFmtId="0" fontId="32" fillId="0" borderId="42" xfId="1" applyFont="1" applyBorder="1" applyAlignment="1" applyProtection="1">
      <alignment horizontal="center" vertical="center"/>
      <protection locked="0"/>
    </xf>
    <xf numFmtId="0" fontId="27" fillId="0" borderId="43" xfId="1" applyFont="1" applyBorder="1" applyAlignment="1">
      <alignment vertical="center" wrapText="1"/>
    </xf>
    <xf numFmtId="0" fontId="33" fillId="0" borderId="43" xfId="0" applyFont="1" applyBorder="1" applyAlignment="1">
      <alignment vertical="center"/>
    </xf>
    <xf numFmtId="44" fontId="33" fillId="0" borderId="57" xfId="0" applyNumberFormat="1" applyFont="1" applyBorder="1" applyAlignment="1">
      <alignment vertical="center"/>
    </xf>
    <xf numFmtId="5" fontId="27" fillId="0" borderId="51" xfId="1" applyNumberFormat="1" applyFont="1" applyBorder="1" applyAlignment="1">
      <alignment horizontal="center" vertical="center"/>
    </xf>
    <xf numFmtId="0" fontId="26" fillId="0" borderId="55" xfId="15" applyFont="1" applyBorder="1" applyAlignment="1">
      <alignment horizontal="center" vertical="center"/>
    </xf>
    <xf numFmtId="0" fontId="26" fillId="0" borderId="53" xfId="15" applyFont="1" applyBorder="1" applyAlignment="1">
      <alignment vertical="center" wrapText="1"/>
    </xf>
    <xf numFmtId="167" fontId="26" fillId="0" borderId="53" xfId="15" applyNumberFormat="1" applyFont="1" applyBorder="1" applyAlignment="1">
      <alignment horizontal="center" vertical="center" wrapText="1"/>
    </xf>
    <xf numFmtId="3" fontId="26" fillId="0" borderId="53" xfId="15" applyNumberFormat="1" applyFont="1" applyBorder="1" applyAlignment="1">
      <alignment horizontal="center" vertical="center"/>
    </xf>
    <xf numFmtId="168" fontId="26" fillId="0" borderId="53" xfId="15" applyNumberFormat="1" applyFont="1" applyBorder="1" applyAlignment="1">
      <alignment horizontal="center" vertical="center"/>
    </xf>
    <xf numFmtId="5" fontId="30" fillId="0" borderId="47" xfId="1" applyNumberFormat="1" applyFont="1" applyBorder="1" applyAlignment="1">
      <alignment horizontal="center" vertical="center" wrapText="1"/>
    </xf>
    <xf numFmtId="0" fontId="34" fillId="0" borderId="0" xfId="15" applyFont="1"/>
    <xf numFmtId="0" fontId="35" fillId="0" borderId="0" xfId="15" applyFont="1"/>
    <xf numFmtId="0" fontId="26" fillId="0" borderId="38" xfId="15" applyFont="1" applyBorder="1" applyAlignment="1">
      <alignment horizontal="center" vertical="center"/>
    </xf>
    <xf numFmtId="0" fontId="26" fillId="0" borderId="34" xfId="15" applyFont="1" applyBorder="1" applyAlignment="1">
      <alignment vertical="center" wrapText="1"/>
    </xf>
    <xf numFmtId="167" fontId="26" fillId="0" borderId="34" xfId="15" applyNumberFormat="1" applyFont="1" applyBorder="1" applyAlignment="1">
      <alignment horizontal="center" vertical="center" wrapText="1"/>
    </xf>
    <xf numFmtId="3" fontId="26" fillId="0" borderId="34" xfId="15" applyNumberFormat="1" applyFont="1" applyBorder="1" applyAlignment="1">
      <alignment horizontal="center" vertical="center"/>
    </xf>
    <xf numFmtId="168" fontId="26" fillId="0" borderId="34" xfId="15" applyNumberFormat="1" applyFont="1" applyBorder="1" applyAlignment="1">
      <alignment horizontal="center" vertical="center"/>
    </xf>
    <xf numFmtId="0" fontId="28" fillId="0" borderId="37" xfId="15" applyFont="1" applyBorder="1" applyAlignment="1">
      <alignment vertical="center"/>
    </xf>
    <xf numFmtId="0" fontId="27" fillId="0" borderId="33" xfId="15" applyFont="1" applyBorder="1" applyAlignment="1">
      <alignment horizontal="left" vertical="center" wrapText="1"/>
    </xf>
    <xf numFmtId="37" fontId="27" fillId="0" borderId="33" xfId="15" applyNumberFormat="1" applyFont="1" applyBorder="1" applyAlignment="1">
      <alignment horizontal="center" vertical="center" wrapText="1"/>
    </xf>
    <xf numFmtId="37" fontId="27" fillId="0" borderId="33" xfId="15" applyNumberFormat="1" applyFont="1" applyBorder="1" applyAlignment="1">
      <alignment horizontal="center" vertical="center"/>
    </xf>
    <xf numFmtId="44" fontId="27" fillId="0" borderId="33" xfId="15" applyNumberFormat="1" applyFont="1" applyBorder="1" applyAlignment="1">
      <alignment horizontal="center" vertical="center"/>
    </xf>
    <xf numFmtId="5" fontId="27" fillId="0" borderId="35" xfId="1" applyNumberFormat="1" applyFont="1" applyBorder="1" applyAlignment="1">
      <alignment horizontal="center" vertical="center"/>
    </xf>
    <xf numFmtId="0" fontId="28" fillId="0" borderId="0" xfId="15" applyFont="1"/>
    <xf numFmtId="0" fontId="36" fillId="0" borderId="0" xfId="15" applyFont="1"/>
    <xf numFmtId="0" fontId="28" fillId="0" borderId="0" xfId="15" applyFont="1" applyAlignment="1">
      <alignment vertical="center"/>
    </xf>
    <xf numFmtId="0" fontId="28" fillId="0" borderId="0" xfId="15" applyFont="1" applyAlignment="1">
      <alignment horizontal="right" vertical="center" wrapText="1"/>
    </xf>
    <xf numFmtId="37" fontId="28" fillId="0" borderId="0" xfId="15" applyNumberFormat="1" applyFont="1" applyAlignment="1">
      <alignment horizontal="center" vertical="center" wrapText="1"/>
    </xf>
    <xf numFmtId="37" fontId="28" fillId="0" borderId="0" xfId="15" applyNumberFormat="1" applyFont="1" applyAlignment="1">
      <alignment horizontal="center" vertical="center"/>
    </xf>
    <xf numFmtId="44" fontId="25" fillId="0" borderId="0" xfId="15" applyNumberFormat="1" applyFont="1" applyAlignment="1">
      <alignment horizontal="center" vertical="center"/>
    </xf>
    <xf numFmtId="44" fontId="27" fillId="0" borderId="0" xfId="1" applyNumberFormat="1" applyFont="1" applyAlignment="1">
      <alignment horizontal="center" vertical="center"/>
    </xf>
    <xf numFmtId="0" fontId="27" fillId="0" borderId="48" xfId="1" applyFont="1" applyBorder="1" applyAlignment="1">
      <alignment horizontal="center" vertical="center" wrapText="1"/>
    </xf>
    <xf numFmtId="167" fontId="26" fillId="0" borderId="52" xfId="0" applyNumberFormat="1" applyFont="1" applyBorder="1" applyAlignment="1">
      <alignment horizontal="center" vertical="center" wrapText="1"/>
    </xf>
    <xf numFmtId="167" fontId="26" fillId="0" borderId="34" xfId="0" applyNumberFormat="1" applyFont="1" applyBorder="1" applyAlignment="1">
      <alignment horizontal="center" vertical="center" wrapText="1"/>
    </xf>
    <xf numFmtId="37" fontId="26" fillId="0" borderId="34" xfId="1" applyNumberFormat="1" applyFont="1" applyBorder="1" applyAlignment="1" applyProtection="1">
      <alignment horizontal="center" vertical="center"/>
      <protection locked="0"/>
    </xf>
    <xf numFmtId="167" fontId="30" fillId="0" borderId="34" xfId="1" applyNumberFormat="1" applyFont="1" applyBorder="1" applyAlignment="1" applyProtection="1">
      <alignment horizontal="center" vertical="center" wrapText="1"/>
      <protection locked="0"/>
    </xf>
    <xf numFmtId="0" fontId="34" fillId="0" borderId="0" xfId="15" applyFont="1" applyAlignment="1">
      <alignment vertical="center"/>
    </xf>
    <xf numFmtId="167" fontId="34" fillId="0" borderId="0" xfId="15" applyNumberFormat="1" applyFont="1" applyAlignment="1">
      <alignment horizontal="center" vertical="center" wrapText="1"/>
    </xf>
    <xf numFmtId="3" fontId="34" fillId="0" borderId="0" xfId="15" applyNumberFormat="1" applyFont="1" applyAlignment="1">
      <alignment horizontal="center" vertical="center"/>
    </xf>
    <xf numFmtId="167" fontId="34" fillId="0" borderId="0" xfId="15" applyNumberFormat="1" applyFont="1" applyAlignment="1">
      <alignment horizontal="center" vertical="center"/>
    </xf>
    <xf numFmtId="0" fontId="26" fillId="0" borderId="0" xfId="15" applyFont="1" applyAlignment="1">
      <alignment horizontal="right" vertical="center" wrapText="1"/>
    </xf>
    <xf numFmtId="167" fontId="26" fillId="0" borderId="0" xfId="15" applyNumberFormat="1" applyFont="1" applyAlignment="1">
      <alignment horizontal="center" vertical="center" wrapText="1"/>
    </xf>
    <xf numFmtId="37" fontId="38" fillId="0" borderId="0" xfId="15" applyNumberFormat="1" applyFont="1"/>
    <xf numFmtId="166" fontId="26" fillId="0" borderId="0" xfId="0" applyNumberFormat="1" applyFont="1" applyAlignment="1">
      <alignment horizontal="center" vertical="center"/>
    </xf>
    <xf numFmtId="0" fontId="34" fillId="0" borderId="0" xfId="15" applyFont="1" applyAlignment="1">
      <alignment vertical="center" wrapText="1"/>
    </xf>
    <xf numFmtId="37" fontId="38" fillId="0" borderId="0" xfId="15" applyNumberFormat="1" applyFont="1" applyAlignment="1">
      <alignment horizontal="center" vertical="center"/>
    </xf>
    <xf numFmtId="7" fontId="38" fillId="0" borderId="0" xfId="15" applyNumberFormat="1" applyFont="1" applyAlignment="1">
      <alignment horizontal="center" vertical="center"/>
    </xf>
    <xf numFmtId="5" fontId="38" fillId="0" borderId="0" xfId="15" applyNumberFormat="1" applyFont="1" applyAlignment="1">
      <alignment vertical="center"/>
    </xf>
    <xf numFmtId="37" fontId="38" fillId="0" borderId="0" xfId="15" applyNumberFormat="1" applyFont="1" applyAlignment="1">
      <alignment vertical="center"/>
    </xf>
    <xf numFmtId="0" fontId="26" fillId="0" borderId="0" xfId="15" applyFont="1"/>
    <xf numFmtId="0" fontId="39" fillId="0" borderId="0" xfId="15" applyFont="1" applyAlignment="1">
      <alignment vertical="center"/>
    </xf>
    <xf numFmtId="0" fontId="40" fillId="0" borderId="0" xfId="15" applyFont="1" applyAlignment="1">
      <alignment vertical="center"/>
    </xf>
    <xf numFmtId="0" fontId="30" fillId="0" borderId="0" xfId="1" applyFont="1" applyAlignment="1">
      <alignment horizontal="left" vertical="center" wrapText="1"/>
    </xf>
    <xf numFmtId="5" fontId="27" fillId="0" borderId="51" xfId="1" applyNumberFormat="1" applyFont="1" applyBorder="1" applyAlignment="1" applyProtection="1">
      <alignment horizontal="center" vertical="center" wrapText="1"/>
      <protection locked="0"/>
    </xf>
    <xf numFmtId="0" fontId="30" fillId="0" borderId="55" xfId="1" applyFont="1" applyBorder="1" applyAlignment="1" applyProtection="1">
      <alignment horizontal="center" vertical="center" wrapText="1"/>
      <protection locked="0"/>
    </xf>
    <xf numFmtId="5" fontId="30" fillId="0" borderId="0" xfId="1" applyNumberFormat="1" applyFont="1" applyAlignment="1" applyProtection="1">
      <alignment horizontal="center" vertical="center" wrapText="1"/>
      <protection locked="0"/>
    </xf>
    <xf numFmtId="0" fontId="30" fillId="0" borderId="0" xfId="1" applyFont="1" applyAlignment="1" applyProtection="1">
      <alignment horizontal="center" vertical="center" wrapText="1"/>
      <protection locked="0"/>
    </xf>
    <xf numFmtId="0" fontId="30" fillId="0" borderId="0" xfId="1" applyFont="1" applyAlignment="1">
      <alignment horizontal="center" vertical="center" wrapText="1"/>
    </xf>
    <xf numFmtId="3" fontId="30" fillId="0" borderId="0" xfId="2" applyNumberFormat="1" applyFont="1" applyBorder="1" applyAlignment="1" applyProtection="1">
      <alignment horizontal="center" vertical="center" wrapText="1"/>
      <protection locked="0"/>
    </xf>
    <xf numFmtId="6" fontId="30" fillId="0" borderId="0" xfId="1" applyNumberFormat="1" applyFont="1" applyAlignment="1">
      <alignment horizontal="center" vertical="center" wrapText="1"/>
    </xf>
    <xf numFmtId="0" fontId="42" fillId="0" borderId="40" xfId="1" applyFont="1" applyBorder="1" applyAlignment="1">
      <alignment horizontal="center" vertical="center" wrapText="1"/>
    </xf>
    <xf numFmtId="5" fontId="42" fillId="0" borderId="48" xfId="1" applyNumberFormat="1" applyFont="1" applyBorder="1" applyAlignment="1" applyProtection="1">
      <alignment horizontal="center" vertical="center" wrapText="1"/>
      <protection locked="0"/>
    </xf>
    <xf numFmtId="0" fontId="42" fillId="0" borderId="39" xfId="1" applyFont="1" applyBorder="1" applyAlignment="1">
      <alignment horizontal="center" vertical="center" wrapText="1"/>
    </xf>
    <xf numFmtId="3" fontId="34" fillId="0" borderId="4" xfId="15" applyNumberFormat="1" applyFont="1" applyBorder="1" applyAlignment="1">
      <alignment horizontal="center" vertical="center"/>
    </xf>
    <xf numFmtId="167" fontId="34" fillId="0" borderId="18" xfId="15" applyNumberFormat="1" applyFont="1" applyBorder="1" applyAlignment="1">
      <alignment horizontal="center" vertical="center"/>
    </xf>
    <xf numFmtId="169" fontId="26" fillId="0" borderId="0" xfId="0" applyNumberFormat="1" applyFont="1" applyAlignment="1">
      <alignment vertical="center"/>
    </xf>
    <xf numFmtId="0" fontId="27" fillId="0" borderId="6" xfId="15" applyFont="1" applyBorder="1" applyAlignment="1">
      <alignment vertical="center"/>
    </xf>
    <xf numFmtId="0" fontId="27" fillId="0" borderId="58" xfId="15" applyFont="1" applyBorder="1" applyAlignment="1">
      <alignment vertical="center"/>
    </xf>
    <xf numFmtId="0" fontId="27" fillId="0" borderId="24" xfId="15" applyFont="1" applyBorder="1" applyAlignment="1">
      <alignment vertical="center"/>
    </xf>
    <xf numFmtId="37" fontId="32" fillId="0" borderId="0" xfId="15" applyNumberFormat="1" applyFont="1" applyAlignment="1">
      <alignment horizontal="left" vertical="center"/>
    </xf>
    <xf numFmtId="5" fontId="30" fillId="0" borderId="0" xfId="15" applyNumberFormat="1" applyFont="1" applyAlignment="1">
      <alignment horizontal="center" vertical="center" wrapText="1"/>
    </xf>
    <xf numFmtId="0" fontId="26" fillId="0" borderId="55" xfId="0" applyFont="1" applyBorder="1" applyAlignment="1">
      <alignment horizontal="center" vertical="center"/>
    </xf>
    <xf numFmtId="0" fontId="26" fillId="0" borderId="17" xfId="0" applyFont="1" applyBorder="1" applyAlignment="1">
      <alignment horizontal="center" vertical="center"/>
    </xf>
    <xf numFmtId="0" fontId="26" fillId="0" borderId="38" xfId="0" applyFont="1" applyBorder="1" applyAlignment="1">
      <alignment horizontal="center" vertical="center"/>
    </xf>
    <xf numFmtId="167" fontId="26" fillId="0" borderId="1" xfId="0" applyNumberFormat="1" applyFont="1" applyBorder="1" applyAlignment="1">
      <alignment horizontal="center" vertical="center" wrapText="1"/>
    </xf>
    <xf numFmtId="37" fontId="26" fillId="0" borderId="1" xfId="1" applyNumberFormat="1" applyFont="1" applyBorder="1" applyAlignment="1" applyProtection="1">
      <alignment horizontal="center" vertical="center"/>
      <protection locked="0"/>
    </xf>
    <xf numFmtId="167" fontId="30" fillId="0" borderId="1" xfId="1" applyNumberFormat="1" applyFont="1" applyBorder="1" applyAlignment="1" applyProtection="1">
      <alignment horizontal="center" vertical="center" wrapText="1"/>
      <protection locked="0"/>
    </xf>
    <xf numFmtId="0" fontId="30" fillId="0" borderId="63" xfId="0" applyFont="1" applyBorder="1" applyAlignment="1">
      <alignment horizontal="justify" vertical="center"/>
    </xf>
    <xf numFmtId="37" fontId="26" fillId="0" borderId="52" xfId="1" applyNumberFormat="1" applyFont="1" applyBorder="1" applyAlignment="1" applyProtection="1">
      <alignment horizontal="center" vertical="center"/>
      <protection locked="0"/>
    </xf>
    <xf numFmtId="167" fontId="30" fillId="0" borderId="52" xfId="1" applyNumberFormat="1" applyFont="1" applyBorder="1" applyAlignment="1" applyProtection="1">
      <alignment horizontal="center" vertical="center" wrapText="1"/>
      <protection locked="0"/>
    </xf>
    <xf numFmtId="0" fontId="26" fillId="0" borderId="45" xfId="0" applyFont="1" applyBorder="1" applyAlignment="1">
      <alignment horizontal="center" vertical="center"/>
    </xf>
    <xf numFmtId="167" fontId="26" fillId="0" borderId="50" xfId="0" applyNumberFormat="1" applyFont="1" applyBorder="1" applyAlignment="1">
      <alignment horizontal="center" vertical="center" wrapText="1"/>
    </xf>
    <xf numFmtId="37" fontId="26" fillId="0" borderId="50" xfId="1" applyNumberFormat="1" applyFont="1" applyBorder="1" applyAlignment="1" applyProtection="1">
      <alignment horizontal="center" vertical="center"/>
      <protection locked="0"/>
    </xf>
    <xf numFmtId="167" fontId="30" fillId="0" borderId="50" xfId="1" applyNumberFormat="1" applyFont="1" applyBorder="1" applyAlignment="1" applyProtection="1">
      <alignment horizontal="center" vertical="center" wrapText="1"/>
      <protection locked="0"/>
    </xf>
    <xf numFmtId="0" fontId="30" fillId="7" borderId="2" xfId="0" applyFont="1" applyFill="1" applyBorder="1" applyAlignment="1">
      <alignment horizontal="justify" vertical="center"/>
    </xf>
    <xf numFmtId="37" fontId="30" fillId="7" borderId="1" xfId="1" applyNumberFormat="1" applyFont="1" applyFill="1" applyBorder="1" applyAlignment="1" applyProtection="1">
      <alignment horizontal="center" vertical="center" wrapText="1"/>
      <protection locked="0"/>
    </xf>
    <xf numFmtId="3" fontId="30" fillId="7" borderId="1" xfId="2" applyNumberFormat="1" applyFont="1" applyFill="1" applyBorder="1" applyAlignment="1" applyProtection="1">
      <alignment horizontal="center" vertical="center" wrapText="1"/>
      <protection locked="0"/>
    </xf>
    <xf numFmtId="5" fontId="30" fillId="7" borderId="1" xfId="1" applyNumberFormat="1" applyFont="1" applyFill="1" applyBorder="1" applyAlignment="1" applyProtection="1">
      <alignment horizontal="center" vertical="center" wrapText="1"/>
      <protection locked="0"/>
    </xf>
    <xf numFmtId="5" fontId="30" fillId="7" borderId="46" xfId="1" applyNumberFormat="1" applyFont="1" applyFill="1" applyBorder="1" applyAlignment="1" applyProtection="1">
      <alignment horizontal="center" vertical="center" wrapText="1"/>
      <protection locked="0"/>
    </xf>
    <xf numFmtId="5" fontId="30" fillId="7" borderId="36" xfId="1" applyNumberFormat="1" applyFont="1" applyFill="1" applyBorder="1" applyAlignment="1" applyProtection="1">
      <alignment horizontal="center" vertical="center" wrapText="1"/>
      <protection locked="0"/>
    </xf>
    <xf numFmtId="0" fontId="30" fillId="7" borderId="63" xfId="0" applyFont="1" applyFill="1" applyBorder="1" applyAlignment="1">
      <alignment horizontal="justify" vertical="center"/>
    </xf>
    <xf numFmtId="37" fontId="30" fillId="7" borderId="34" xfId="1" applyNumberFormat="1" applyFont="1" applyFill="1" applyBorder="1" applyAlignment="1" applyProtection="1">
      <alignment horizontal="center" vertical="center" wrapText="1"/>
      <protection locked="0"/>
    </xf>
    <xf numFmtId="5" fontId="30" fillId="7" borderId="34" xfId="1" applyNumberFormat="1" applyFont="1" applyFill="1" applyBorder="1" applyAlignment="1" applyProtection="1">
      <alignment horizontal="center" vertical="center" wrapText="1"/>
      <protection locked="0"/>
    </xf>
    <xf numFmtId="5" fontId="30" fillId="7" borderId="35" xfId="1" applyNumberFormat="1" applyFont="1" applyFill="1" applyBorder="1" applyAlignment="1" applyProtection="1">
      <alignment horizontal="center" vertical="center" wrapText="1"/>
      <protection locked="0"/>
    </xf>
    <xf numFmtId="5" fontId="42" fillId="7" borderId="36" xfId="1" applyNumberFormat="1" applyFont="1" applyFill="1" applyBorder="1" applyAlignment="1">
      <alignment horizontal="center" vertical="center" wrapText="1"/>
    </xf>
    <xf numFmtId="169" fontId="26" fillId="0" borderId="60" xfId="0" applyNumberFormat="1" applyFont="1" applyBorder="1" applyAlignment="1">
      <alignment horizontal="center" vertical="center"/>
    </xf>
    <xf numFmtId="169" fontId="26" fillId="0" borderId="30" xfId="0" applyNumberFormat="1" applyFont="1" applyBorder="1" applyAlignment="1">
      <alignment horizontal="center" vertical="center"/>
    </xf>
    <xf numFmtId="0" fontId="25" fillId="0" borderId="0" xfId="1" applyFont="1" applyAlignment="1" applyProtection="1">
      <alignment horizontal="center"/>
      <protection locked="0"/>
    </xf>
    <xf numFmtId="0" fontId="41" fillId="0" borderId="0" xfId="1" applyFont="1" applyAlignment="1" applyProtection="1">
      <alignment horizontal="center"/>
      <protection locked="0"/>
    </xf>
    <xf numFmtId="0" fontId="27" fillId="0" borderId="42" xfId="15" applyFont="1" applyBorder="1" applyAlignment="1">
      <alignment horizontal="center" vertical="center"/>
    </xf>
    <xf numFmtId="0" fontId="27" fillId="0" borderId="43" xfId="15" applyFont="1" applyBorder="1" applyAlignment="1">
      <alignment horizontal="center" vertical="center"/>
    </xf>
    <xf numFmtId="0" fontId="27" fillId="0" borderId="44" xfId="15" applyFont="1" applyBorder="1" applyAlignment="1">
      <alignment horizontal="center" vertical="center"/>
    </xf>
    <xf numFmtId="0" fontId="27" fillId="0" borderId="6" xfId="15" applyFont="1" applyBorder="1" applyAlignment="1">
      <alignment vertical="center" wrapText="1"/>
    </xf>
    <xf numFmtId="0" fontId="27" fillId="0" borderId="58" xfId="15" applyFont="1" applyBorder="1" applyAlignment="1">
      <alignment vertical="center" wrapText="1"/>
    </xf>
    <xf numFmtId="0" fontId="26" fillId="0" borderId="12" xfId="15" applyFont="1" applyBorder="1" applyAlignment="1">
      <alignment horizontal="right" vertical="center" wrapText="1"/>
    </xf>
    <xf numFmtId="0" fontId="26" fillId="0" borderId="19" xfId="15" applyFont="1" applyBorder="1" applyAlignment="1">
      <alignment horizontal="right" vertical="center" wrapText="1"/>
    </xf>
    <xf numFmtId="169" fontId="26" fillId="0" borderId="16" xfId="0" applyNumberFormat="1" applyFont="1" applyBorder="1" applyAlignment="1">
      <alignment horizontal="center" vertical="center"/>
    </xf>
    <xf numFmtId="169" fontId="26" fillId="0" borderId="29" xfId="0" applyNumberFormat="1" applyFont="1" applyBorder="1" applyAlignment="1">
      <alignment horizontal="center" vertical="center"/>
    </xf>
    <xf numFmtId="0" fontId="26" fillId="0" borderId="10" xfId="15" applyFont="1" applyBorder="1" applyAlignment="1">
      <alignment horizontal="right" vertical="center" wrapText="1"/>
    </xf>
    <xf numFmtId="0" fontId="26" fillId="0" borderId="20" xfId="15" applyFont="1" applyBorder="1" applyAlignment="1">
      <alignment horizontal="right" vertical="center" wrapText="1"/>
    </xf>
    <xf numFmtId="169" fontId="26" fillId="0" borderId="64" xfId="0" applyNumberFormat="1" applyFont="1" applyBorder="1" applyAlignment="1">
      <alignment horizontal="center" vertical="center"/>
    </xf>
    <xf numFmtId="169" fontId="26" fillId="0" borderId="65" xfId="0" applyNumberFormat="1" applyFont="1" applyBorder="1" applyAlignment="1">
      <alignment horizontal="center" vertical="center"/>
    </xf>
    <xf numFmtId="0" fontId="26" fillId="0" borderId="15" xfId="15" applyFont="1" applyBorder="1" applyAlignment="1">
      <alignment horizontal="right" vertical="center" wrapText="1"/>
    </xf>
    <xf numFmtId="0" fontId="26" fillId="0" borderId="30" xfId="15" applyFont="1" applyBorder="1" applyAlignment="1">
      <alignment horizontal="right" vertical="center" wrapText="1"/>
    </xf>
    <xf numFmtId="0" fontId="26" fillId="0" borderId="11" xfId="15" applyFont="1" applyBorder="1" applyAlignment="1">
      <alignment horizontal="right" vertical="center" wrapText="1"/>
    </xf>
    <xf numFmtId="0" fontId="26" fillId="0" borderId="21" xfId="15" applyFont="1" applyBorder="1" applyAlignment="1">
      <alignment horizontal="right" vertical="center" wrapText="1"/>
    </xf>
    <xf numFmtId="169" fontId="26" fillId="0" borderId="61" xfId="0" applyNumberFormat="1" applyFont="1" applyBorder="1" applyAlignment="1">
      <alignment horizontal="center" vertical="center"/>
    </xf>
    <xf numFmtId="169" fontId="26" fillId="0" borderId="49" xfId="0" applyNumberFormat="1" applyFont="1" applyBorder="1" applyAlignment="1">
      <alignment horizontal="center" vertical="center"/>
    </xf>
    <xf numFmtId="0" fontId="44" fillId="0" borderId="3" xfId="0" applyFont="1" applyBorder="1" applyAlignment="1">
      <alignment horizontal="center" vertical="center" wrapText="1"/>
    </xf>
    <xf numFmtId="0" fontId="44" fillId="0" borderId="18" xfId="0" applyFont="1" applyBorder="1" applyAlignment="1">
      <alignment horizontal="center" vertical="center" wrapText="1"/>
    </xf>
    <xf numFmtId="0" fontId="26" fillId="0" borderId="16" xfId="15" applyFont="1" applyBorder="1" applyAlignment="1">
      <alignment horizontal="right" vertical="center" wrapText="1"/>
    </xf>
    <xf numFmtId="0" fontId="26" fillId="0" borderId="29" xfId="15" applyFont="1" applyBorder="1" applyAlignment="1">
      <alignment horizontal="right" vertical="center" wrapText="1"/>
    </xf>
    <xf numFmtId="166" fontId="26" fillId="0" borderId="59" xfId="0" applyNumberFormat="1" applyFont="1" applyBorder="1" applyAlignment="1">
      <alignment horizontal="center" vertical="center"/>
    </xf>
    <xf numFmtId="166" fontId="26" fillId="0" borderId="16" xfId="0" applyNumberFormat="1" applyFont="1" applyBorder="1" applyAlignment="1">
      <alignment horizontal="center" vertical="center"/>
    </xf>
    <xf numFmtId="166" fontId="26" fillId="0" borderId="29" xfId="0" applyNumberFormat="1" applyFont="1" applyBorder="1" applyAlignment="1">
      <alignment horizontal="center" vertical="center"/>
    </xf>
    <xf numFmtId="166" fontId="26" fillId="0" borderId="60" xfId="0" applyNumberFormat="1" applyFont="1" applyBorder="1" applyAlignment="1">
      <alignment horizontal="center" vertical="center"/>
    </xf>
    <xf numFmtId="166" fontId="26" fillId="0" borderId="15" xfId="0" applyNumberFormat="1" applyFont="1" applyBorder="1" applyAlignment="1">
      <alignment horizontal="center" vertical="center"/>
    </xf>
    <xf numFmtId="166" fontId="26" fillId="0" borderId="30" xfId="0" applyNumberFormat="1" applyFont="1" applyBorder="1" applyAlignment="1">
      <alignment horizontal="center" vertical="center"/>
    </xf>
    <xf numFmtId="0" fontId="26" fillId="0" borderId="13" xfId="15" applyFont="1" applyBorder="1" applyAlignment="1">
      <alignment horizontal="right" vertical="center" wrapText="1"/>
    </xf>
    <xf numFmtId="0" fontId="26" fillId="0" borderId="49" xfId="15" applyFont="1" applyBorder="1" applyAlignment="1">
      <alignment horizontal="right" vertical="center" wrapText="1"/>
    </xf>
    <xf numFmtId="0" fontId="26" fillId="0" borderId="61" xfId="0" applyFont="1" applyBorder="1" applyAlignment="1">
      <alignment horizontal="center" vertical="center"/>
    </xf>
    <xf numFmtId="166" fontId="26" fillId="0" borderId="13" xfId="0" applyNumberFormat="1" applyFont="1" applyBorder="1" applyAlignment="1">
      <alignment horizontal="center" vertical="center"/>
    </xf>
    <xf numFmtId="166" fontId="26" fillId="0" borderId="49" xfId="0" applyNumberFormat="1" applyFont="1" applyBorder="1" applyAlignment="1">
      <alignment horizontal="center" vertical="center"/>
    </xf>
    <xf numFmtId="0" fontId="40" fillId="0" borderId="0" xfId="15" applyFont="1" applyAlignment="1">
      <alignment vertical="center"/>
    </xf>
    <xf numFmtId="0" fontId="40" fillId="0" borderId="0" xfId="15" applyFont="1" applyAlignment="1">
      <alignment horizontal="left" vertical="center" wrapText="1"/>
    </xf>
    <xf numFmtId="5" fontId="30" fillId="0" borderId="45" xfId="15" applyNumberFormat="1" applyFont="1" applyBorder="1" applyAlignment="1">
      <alignment horizontal="center" vertical="center" wrapText="1"/>
    </xf>
    <xf numFmtId="5" fontId="30" fillId="0" borderId="46" xfId="15" applyNumberFormat="1" applyFont="1" applyBorder="1" applyAlignment="1">
      <alignment horizontal="center" vertical="center" wrapText="1"/>
    </xf>
    <xf numFmtId="37" fontId="32" fillId="0" borderId="62" xfId="15" applyNumberFormat="1" applyFont="1" applyBorder="1" applyAlignment="1">
      <alignment horizontal="left" vertical="center"/>
    </xf>
    <xf numFmtId="37" fontId="32" fillId="0" borderId="0" xfId="15" applyNumberFormat="1" applyFont="1" applyAlignment="1">
      <alignment horizontal="left" vertical="center"/>
    </xf>
    <xf numFmtId="5" fontId="30" fillId="0" borderId="17" xfId="15" applyNumberFormat="1" applyFont="1" applyBorder="1" applyAlignment="1">
      <alignment horizontal="center" vertical="center" wrapText="1"/>
    </xf>
    <xf numFmtId="5" fontId="30" fillId="0" borderId="36" xfId="15" applyNumberFormat="1" applyFont="1" applyBorder="1" applyAlignment="1">
      <alignment horizontal="center" vertical="center" wrapText="1"/>
    </xf>
    <xf numFmtId="5" fontId="30" fillId="0" borderId="38" xfId="15" applyNumberFormat="1" applyFont="1" applyBorder="1" applyAlignment="1">
      <alignment horizontal="center" vertical="center" wrapText="1"/>
    </xf>
    <xf numFmtId="5" fontId="30" fillId="0" borderId="35" xfId="15" applyNumberFormat="1" applyFont="1" applyBorder="1" applyAlignment="1">
      <alignment horizontal="center" vertical="center" wrapText="1"/>
    </xf>
    <xf numFmtId="0" fontId="19" fillId="6" borderId="3" xfId="8" applyFont="1" applyFill="1" applyBorder="1" applyAlignment="1">
      <alignment horizontal="center"/>
    </xf>
    <xf numFmtId="0" fontId="19" fillId="6" borderId="4" xfId="8" applyFont="1" applyFill="1" applyBorder="1" applyAlignment="1">
      <alignment horizontal="center"/>
    </xf>
    <xf numFmtId="0" fontId="30" fillId="0" borderId="1" xfId="1" applyFont="1" applyBorder="1" applyAlignment="1" applyProtection="1">
      <alignment vertical="center" wrapText="1"/>
      <protection locked="0"/>
    </xf>
    <xf numFmtId="3" fontId="30" fillId="7" borderId="34" xfId="2" applyNumberFormat="1" applyFont="1" applyFill="1" applyBorder="1" applyAlignment="1" applyProtection="1">
      <alignment horizontal="center" vertical="center" wrapText="1"/>
      <protection locked="0"/>
    </xf>
  </cellXfs>
  <cellStyles count="17">
    <cellStyle name="Comma 2" xfId="2" xr:uid="{00000000-0005-0000-0000-000000000000}"/>
    <cellStyle name="Comma 3" xfId="10" xr:uid="{00000000-0005-0000-0000-000001000000}"/>
    <cellStyle name="Comma 4" xfId="11" xr:uid="{00000000-0005-0000-0000-000002000000}"/>
    <cellStyle name="Currency 2" xfId="12" xr:uid="{00000000-0005-0000-0000-000003000000}"/>
    <cellStyle name="Currency 3" xfId="16" xr:uid="{00000000-0005-0000-0000-000004000000}"/>
    <cellStyle name="Followed Hyperlink" xfId="4" builtinId="9" hidden="1"/>
    <cellStyle name="Hyperlink 2" xfId="13" xr:uid="{00000000-0005-0000-0000-000006000000}"/>
    <cellStyle name="Normal" xfId="0" builtinId="0"/>
    <cellStyle name="Normal 2" xfId="1" xr:uid="{00000000-0005-0000-0000-000008000000}"/>
    <cellStyle name="Normal 2 2" xfId="8" xr:uid="{00000000-0005-0000-0000-000009000000}"/>
    <cellStyle name="Normal 2 3" xfId="14" xr:uid="{00000000-0005-0000-0000-00000A000000}"/>
    <cellStyle name="Normal 3" xfId="5" xr:uid="{00000000-0005-0000-0000-00000B000000}"/>
    <cellStyle name="Normal 4" xfId="6" xr:uid="{00000000-0005-0000-0000-00000C000000}"/>
    <cellStyle name="Normal 5" xfId="7" xr:uid="{00000000-0005-0000-0000-00000D000000}"/>
    <cellStyle name="Normal 6" xfId="15" xr:uid="{00000000-0005-0000-0000-00000E000000}"/>
    <cellStyle name="Percent 2" xfId="3" xr:uid="{00000000-0005-0000-0000-00000F000000}"/>
    <cellStyle name="Percent 2 2" xfId="9" xr:uid="{00000000-0005-0000-0000-000010000000}"/>
  </cellStyles>
  <dxfs count="0"/>
  <tableStyles count="0" defaultTableStyle="TableStyleMedium9"/>
  <colors>
    <mruColors>
      <color rgb="FFF8EDEC"/>
      <color rgb="FFEEF3F8"/>
      <color rgb="FFFF00FF"/>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294395</xdr:colOff>
      <xdr:row>0</xdr:row>
      <xdr:rowOff>81935</xdr:rowOff>
    </xdr:from>
    <xdr:ext cx="586073" cy="762632"/>
    <xdr:pic>
      <xdr:nvPicPr>
        <xdr:cNvPr id="3" name="Picture 2">
          <a:extLst>
            <a:ext uri="{FF2B5EF4-FFF2-40B4-BE49-F238E27FC236}">
              <a16:creationId xmlns:a16="http://schemas.microsoft.com/office/drawing/2014/main" id="{F1755DED-3A6C-4DC8-AE40-A49E54898F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040" y="81935"/>
          <a:ext cx="586073" cy="762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294395</xdr:colOff>
      <xdr:row>0</xdr:row>
      <xdr:rowOff>81935</xdr:rowOff>
    </xdr:from>
    <xdr:ext cx="586073" cy="762632"/>
    <xdr:pic>
      <xdr:nvPicPr>
        <xdr:cNvPr id="2" name="Picture 1">
          <a:extLst>
            <a:ext uri="{FF2B5EF4-FFF2-40B4-BE49-F238E27FC236}">
              <a16:creationId xmlns:a16="http://schemas.microsoft.com/office/drawing/2014/main" id="{9501E4E1-4726-4F93-A3A9-568FB2073E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3970" y="81935"/>
          <a:ext cx="586073" cy="7626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rojects/PCA/Standards%20&amp;%20Templates/Tmplates/LatestPCA.xls" TargetMode="External"/><Relationship Id="rId1" Type="http://schemas.openxmlformats.org/officeDocument/2006/relationships/externalLinkPath" Target="/Projects/PCA/Standards%20&amp;%20Templates/Tmplates/LatestPC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LETTER"/>
      <sheetName val="ABBR"/>
      <sheetName val="INDEX"/>
      <sheetName val="EXECSUM"/>
      <sheetName val="EXECSUM1"/>
      <sheetName val="Capex"/>
      <sheetName val="PROJID"/>
      <sheetName val="INTRO"/>
      <sheetName val="METH"/>
      <sheetName val="SYSTDESC"/>
      <sheetName val="CONCL"/>
      <sheetName val="BUDGET"/>
      <sheetName val="BUDGRAPH"/>
      <sheetName val="REPL"/>
      <sheetName val="REPLRES"/>
      <sheetName val="REPLGRAPH"/>
      <sheetName val="LIMIT"/>
      <sheetName val="Appendix E"/>
      <sheetName val="Appendix D"/>
      <sheetName val="Appendix A"/>
      <sheetName val="Appendix B"/>
      <sheetName val="Appendix C"/>
      <sheetName val="Appendix C1"/>
      <sheetName val="Appendix C2"/>
      <sheetName val="Appendix C3"/>
      <sheetName val="Appendix C4"/>
      <sheetName val="Appendix C5"/>
      <sheetName val="SPLINE"/>
      <sheetName val="TABS"/>
      <sheetName val="PLUGI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1"/>
  <sheetViews>
    <sheetView topLeftCell="B10" workbookViewId="0">
      <selection activeCell="C18" sqref="C18"/>
    </sheetView>
  </sheetViews>
  <sheetFormatPr defaultColWidth="7.625" defaultRowHeight="15.75" x14ac:dyDescent="0.25"/>
  <cols>
    <col min="1" max="1" width="18.625" style="16" hidden="1" customWidth="1"/>
    <col min="2" max="2" width="31.625" style="36" customWidth="1"/>
    <col min="3" max="5" width="9.5" style="16" bestFit="1" customWidth="1"/>
    <col min="6" max="6" width="9.5" style="16" customWidth="1"/>
    <col min="7" max="16" width="7.625" style="16"/>
    <col min="17" max="17" width="8.625" style="16" bestFit="1" customWidth="1"/>
    <col min="18" max="16384" width="7.625" style="16"/>
  </cols>
  <sheetData>
    <row r="1" spans="1:18" ht="16.5" thickBot="1" x14ac:dyDescent="0.3">
      <c r="B1" s="294" t="s">
        <v>10</v>
      </c>
      <c r="C1" s="295"/>
      <c r="D1" s="295"/>
      <c r="E1" s="295"/>
      <c r="F1" s="85"/>
      <c r="G1" s="17" t="s">
        <v>11</v>
      </c>
      <c r="H1" s="18"/>
      <c r="I1" s="18"/>
      <c r="J1" s="18"/>
      <c r="K1" s="18"/>
    </row>
    <row r="2" spans="1:18" x14ac:dyDescent="0.25">
      <c r="A2" s="19" t="s">
        <v>12</v>
      </c>
      <c r="B2" s="20" t="s">
        <v>13</v>
      </c>
      <c r="C2" s="21" t="s">
        <v>14</v>
      </c>
      <c r="D2" s="21" t="s">
        <v>15</v>
      </c>
      <c r="E2" s="80" t="s">
        <v>16</v>
      </c>
      <c r="F2" s="22" t="s">
        <v>254</v>
      </c>
      <c r="G2" s="18"/>
      <c r="H2" s="18"/>
      <c r="I2" s="18"/>
      <c r="J2" s="18"/>
      <c r="K2" s="18"/>
    </row>
    <row r="3" spans="1:18" x14ac:dyDescent="0.25">
      <c r="A3" s="23" t="e">
        <f>#REF!</f>
        <v>#REF!</v>
      </c>
      <c r="B3" s="24" t="s">
        <v>41</v>
      </c>
      <c r="C3" s="25" t="e">
        <f>#REF!</f>
        <v>#REF!</v>
      </c>
      <c r="D3" s="25" t="e">
        <f>#REF!</f>
        <v>#REF!</v>
      </c>
      <c r="E3" s="81" t="e">
        <f>#REF!</f>
        <v>#REF!</v>
      </c>
      <c r="F3" s="86" t="e">
        <f>#REF!</f>
        <v>#REF!</v>
      </c>
      <c r="G3" s="26" t="s">
        <v>42</v>
      </c>
      <c r="H3" s="18"/>
      <c r="I3" s="18"/>
      <c r="J3" s="18"/>
      <c r="K3" s="18"/>
    </row>
    <row r="4" spans="1:18" ht="43.5" x14ac:dyDescent="0.25">
      <c r="A4" s="23"/>
      <c r="B4" s="24" t="s">
        <v>43</v>
      </c>
      <c r="C4" s="27" t="e">
        <f>IF((AND(C3&gt;0,C3&lt;26)),1,IF(AND(C3&gt;25,C3&lt;51),2,IF(AND(C3&gt;50,C3&lt;76),3,IF(AND(C3&gt;75,C3&lt;101),4,IF(AND(C3&gt;100,C3&lt;150),5,IF(AND(C3&gt;150,C3&lt;201),6,IF(C3&gt;200,7,0)))))))</f>
        <v>#REF!</v>
      </c>
      <c r="D4" s="27" t="e">
        <f t="shared" ref="D4:F4" si="0">IF((AND(D3&gt;0,D3&lt;26)),1,IF(AND(D3&gt;25,D3&lt;51),2,IF(AND(D3&gt;50,D3&lt;76),3,IF(AND(D3&gt;75,D3&lt;101),4,IF(AND(D3&gt;100,D3&lt;150),5,IF(AND(D3&gt;150,D3&lt;201),6,IF(D3&gt;200,7,0)))))))</f>
        <v>#REF!</v>
      </c>
      <c r="E4" s="82" t="e">
        <f t="shared" si="0"/>
        <v>#REF!</v>
      </c>
      <c r="F4" s="28" t="e">
        <f t="shared" si="0"/>
        <v>#REF!</v>
      </c>
      <c r="G4" s="29"/>
      <c r="H4" s="18"/>
      <c r="I4" s="30"/>
      <c r="J4" s="18"/>
      <c r="K4" s="18"/>
    </row>
    <row r="5" spans="1:18" ht="29.25" x14ac:dyDescent="0.25">
      <c r="A5" s="23" t="e">
        <f>#REF!</f>
        <v>#REF!</v>
      </c>
      <c r="B5" s="24" t="s">
        <v>44</v>
      </c>
      <c r="C5" s="31" t="e">
        <f>IF((AND(C3&gt;300,C3&lt;401)),1+C4,IF(AND(C3&gt;400,C3&lt;501),2+C4,IF(AND(C3&gt;500,C3&lt;1001),ROUNDUP(0.02*C3,0),IF(C3&gt;1000,20+ROUNDUP((C3-1000)/100,0),C4))))</f>
        <v>#REF!</v>
      </c>
      <c r="D5" s="31" t="e">
        <f>IF((AND(D3&gt;300,D3&lt;401)),1+D4,IF(AND(D3&gt;400,D3&lt;501),2+D4,IF(AND(D3&gt;500,D3&lt;1001),ROUNDUP(0.02*D3,0),IF(D3&gt;1000,20+ROUNDUP((D3-1000)/100,0),D4))))</f>
        <v>#REF!</v>
      </c>
      <c r="E5" s="83" t="e">
        <f>IF((AND(E3&gt;300,E3&lt;401)),1+E4,IF(AND(E3&gt;400,E3&lt;501),2+E4,IF(AND(E3&gt;500,E3&lt;1001),ROUNDUP(0.02*E3,0),IF(E3&gt;1000,20+ROUNDUP((E3-1000)/100,0),E4))))</f>
        <v>#REF!</v>
      </c>
      <c r="F5" s="87" t="e">
        <f>IF((AND(F3&gt;300,F3&lt;401)),1+F4,IF(AND(F3&gt;400,F3&lt;501),2+F4,IF(AND(F3&gt;500,F3&lt;1001),ROUNDUP(0.02*F3,0),IF(F3&gt;1000,20+ROUNDUP((F3-1000)/100,0),F4))))</f>
        <v>#REF!</v>
      </c>
      <c r="G5" s="18"/>
      <c r="H5" s="18"/>
      <c r="I5" s="18"/>
      <c r="J5" s="18"/>
      <c r="K5" s="18"/>
    </row>
    <row r="6" spans="1:18" ht="29.25" x14ac:dyDescent="0.25">
      <c r="A6" s="23" t="e">
        <f>#REF!</f>
        <v>#REF!</v>
      </c>
      <c r="B6" s="24" t="s">
        <v>45</v>
      </c>
      <c r="C6" s="27" t="e">
        <f>ROUNDUP(C5/8,0)</f>
        <v>#REF!</v>
      </c>
      <c r="D6" s="27" t="e">
        <f t="shared" ref="D6:F6" si="1">ROUNDUP(D5/8,0)</f>
        <v>#REF!</v>
      </c>
      <c r="E6" s="82" t="e">
        <f t="shared" si="1"/>
        <v>#REF!</v>
      </c>
      <c r="F6" s="28" t="e">
        <f t="shared" si="1"/>
        <v>#REF!</v>
      </c>
      <c r="G6" s="26" t="s">
        <v>46</v>
      </c>
      <c r="H6" s="18"/>
      <c r="I6" s="18"/>
      <c r="J6" s="18"/>
      <c r="K6" s="18"/>
    </row>
    <row r="7" spans="1:18" ht="30" thickBot="1" x14ac:dyDescent="0.3">
      <c r="A7" s="32" t="e">
        <f>#REF!</f>
        <v>#REF!</v>
      </c>
      <c r="B7" s="33" t="s">
        <v>47</v>
      </c>
      <c r="C7" s="34" t="e">
        <f>ROUNDUP(C5/6,0)</f>
        <v>#REF!</v>
      </c>
      <c r="D7" s="34" t="e">
        <f t="shared" ref="D7:F7" si="2">ROUNDUP(D5/6,0)</f>
        <v>#REF!</v>
      </c>
      <c r="E7" s="84" t="e">
        <f t="shared" si="2"/>
        <v>#REF!</v>
      </c>
      <c r="F7" s="35" t="e">
        <f t="shared" si="2"/>
        <v>#REF!</v>
      </c>
      <c r="G7" s="26" t="s">
        <v>46</v>
      </c>
      <c r="H7" s="18"/>
      <c r="I7" s="18"/>
      <c r="J7" s="18"/>
      <c r="K7" s="18"/>
    </row>
    <row r="8" spans="1:18" ht="16.5" thickBot="1" x14ac:dyDescent="0.3"/>
    <row r="9" spans="1:18" ht="16.5" thickBot="1" x14ac:dyDescent="0.3">
      <c r="A9" s="37"/>
      <c r="B9" s="294" t="s">
        <v>48</v>
      </c>
      <c r="C9" s="295"/>
      <c r="D9" s="295"/>
      <c r="E9" s="295"/>
      <c r="F9" s="79"/>
      <c r="G9" s="18"/>
      <c r="H9" s="18"/>
      <c r="I9" s="18"/>
      <c r="J9" s="18"/>
      <c r="K9" s="18"/>
      <c r="L9" s="18"/>
    </row>
    <row r="10" spans="1:18" ht="16.5" thickBot="1" x14ac:dyDescent="0.3">
      <c r="A10" s="38"/>
      <c r="B10" s="39"/>
      <c r="C10" s="40" t="s">
        <v>14</v>
      </c>
      <c r="D10" s="41" t="s">
        <v>15</v>
      </c>
      <c r="E10" s="88" t="s">
        <v>16</v>
      </c>
      <c r="F10" s="88" t="s">
        <v>254</v>
      </c>
      <c r="G10" s="17" t="s">
        <v>11</v>
      </c>
      <c r="H10" s="18"/>
      <c r="I10" s="18"/>
      <c r="J10" s="18"/>
      <c r="K10" s="18"/>
      <c r="L10" s="18"/>
    </row>
    <row r="11" spans="1:18" ht="16.5" thickBot="1" x14ac:dyDescent="0.3">
      <c r="A11" s="42"/>
      <c r="B11" s="43" t="s">
        <v>49</v>
      </c>
      <c r="C11" s="44">
        <v>0.95</v>
      </c>
      <c r="D11" s="44">
        <v>0.95</v>
      </c>
      <c r="E11" s="44">
        <v>0.95</v>
      </c>
      <c r="F11" s="44">
        <v>0.95</v>
      </c>
      <c r="G11" s="17"/>
      <c r="H11" s="18"/>
      <c r="I11" s="18"/>
      <c r="J11" s="18"/>
      <c r="K11" s="18"/>
      <c r="L11" s="18"/>
    </row>
    <row r="12" spans="1:18" x14ac:dyDescent="0.25">
      <c r="A12" s="45"/>
      <c r="B12" s="46" t="s">
        <v>78</v>
      </c>
      <c r="C12" s="47"/>
      <c r="D12" s="48"/>
      <c r="E12" s="49"/>
      <c r="F12" s="89"/>
      <c r="G12" s="26"/>
      <c r="H12" s="18"/>
      <c r="I12" s="18"/>
      <c r="J12" s="18"/>
      <c r="K12" s="18"/>
      <c r="L12" s="1" t="s">
        <v>78</v>
      </c>
      <c r="M12" s="1"/>
      <c r="P12" s="13" t="s">
        <v>21</v>
      </c>
      <c r="Q12"/>
      <c r="R12"/>
    </row>
    <row r="13" spans="1:18" x14ac:dyDescent="0.25">
      <c r="A13" s="23" t="s">
        <v>2</v>
      </c>
      <c r="B13" s="50" t="s">
        <v>4</v>
      </c>
      <c r="C13" s="51" t="e">
        <f>#REF!</f>
        <v>#REF!</v>
      </c>
      <c r="D13" s="51" t="e">
        <f>#REF!</f>
        <v>#REF!</v>
      </c>
      <c r="E13" s="92" t="e">
        <f>#REF!</f>
        <v>#REF!</v>
      </c>
      <c r="F13" s="92" t="e">
        <f>#REF!</f>
        <v>#REF!</v>
      </c>
      <c r="G13" s="26" t="s">
        <v>42</v>
      </c>
      <c r="H13" s="18"/>
      <c r="I13" s="18"/>
      <c r="J13" s="18"/>
      <c r="K13" s="18"/>
      <c r="L13" s="3">
        <v>3002</v>
      </c>
      <c r="M13" s="15" t="s">
        <v>4</v>
      </c>
      <c r="P13"/>
      <c r="Q13"/>
      <c r="R13"/>
    </row>
    <row r="14" spans="1:18" x14ac:dyDescent="0.25">
      <c r="A14" s="23" t="s">
        <v>3</v>
      </c>
      <c r="B14" s="50" t="s">
        <v>5</v>
      </c>
      <c r="C14" s="51" t="e">
        <f>#REF!</f>
        <v>#REF!</v>
      </c>
      <c r="D14" s="51" t="e">
        <f>#REF!</f>
        <v>#REF!</v>
      </c>
      <c r="E14" s="92" t="e">
        <f>#REF!</f>
        <v>#REF!</v>
      </c>
      <c r="F14" s="92" t="e">
        <f>#REF!</f>
        <v>#REF!</v>
      </c>
      <c r="G14" s="26" t="s">
        <v>42</v>
      </c>
      <c r="H14" s="18"/>
      <c r="I14" s="18"/>
      <c r="J14" s="18"/>
      <c r="K14" s="18"/>
      <c r="L14" s="4">
        <v>480</v>
      </c>
      <c r="M14" s="15" t="s">
        <v>5</v>
      </c>
      <c r="P14" t="s">
        <v>22</v>
      </c>
      <c r="Q14" s="73">
        <v>3002</v>
      </c>
      <c r="R14" t="s">
        <v>4</v>
      </c>
    </row>
    <row r="15" spans="1:18" x14ac:dyDescent="0.25">
      <c r="A15" s="23" t="s">
        <v>50</v>
      </c>
      <c r="B15" s="50" t="s">
        <v>51</v>
      </c>
      <c r="C15" s="51" t="e">
        <f>#REF!</f>
        <v>#REF!</v>
      </c>
      <c r="D15" s="51" t="e">
        <f>#REF!</f>
        <v>#REF!</v>
      </c>
      <c r="E15" s="92" t="e">
        <f>#REF!</f>
        <v>#REF!</v>
      </c>
      <c r="F15" s="92" t="e">
        <f>#REF!</f>
        <v>#REF!</v>
      </c>
      <c r="G15" s="26" t="s">
        <v>42</v>
      </c>
      <c r="H15" s="18"/>
      <c r="I15" s="18"/>
      <c r="J15" s="18"/>
      <c r="K15" s="18"/>
      <c r="L15" s="5">
        <v>130000</v>
      </c>
      <c r="M15" s="15" t="s">
        <v>6</v>
      </c>
      <c r="P15" t="s">
        <v>23</v>
      </c>
      <c r="Q15" s="73">
        <v>480</v>
      </c>
      <c r="R15" t="s">
        <v>5</v>
      </c>
    </row>
    <row r="16" spans="1:18" x14ac:dyDescent="0.25">
      <c r="A16" s="45"/>
      <c r="B16" s="50" t="s">
        <v>7</v>
      </c>
      <c r="C16" s="52" t="e">
        <f>1.73*$C$13*$C$14/1000</f>
        <v>#REF!</v>
      </c>
      <c r="D16" s="52" t="e">
        <f>1.73*$D$13*$D$14/1000</f>
        <v>#REF!</v>
      </c>
      <c r="E16" s="93" t="e">
        <f>1.73*$E$13*$E$14/1000</f>
        <v>#REF!</v>
      </c>
      <c r="F16" s="93" t="e">
        <f>1.73*$F$13*$F$14/1000</f>
        <v>#REF!</v>
      </c>
      <c r="G16" s="53"/>
      <c r="H16" s="54"/>
      <c r="I16" s="54"/>
      <c r="J16" s="18"/>
      <c r="K16" s="18"/>
      <c r="L16" s="10">
        <f>1.73*L13*L14/1000</f>
        <v>2492.8607999999999</v>
      </c>
      <c r="M16" s="15" t="s">
        <v>7</v>
      </c>
      <c r="P16" t="s">
        <v>24</v>
      </c>
      <c r="Q16" s="74">
        <v>130000</v>
      </c>
      <c r="R16" t="s">
        <v>51</v>
      </c>
    </row>
    <row r="17" spans="1:18" x14ac:dyDescent="0.25">
      <c r="A17" s="55"/>
      <c r="B17" s="50" t="s">
        <v>8</v>
      </c>
      <c r="C17" s="52" t="e">
        <f>$C$16*$C$11</f>
        <v>#REF!</v>
      </c>
      <c r="D17" s="52" t="e">
        <f>$D$16*$D$11</f>
        <v>#REF!</v>
      </c>
      <c r="E17" s="93" t="e">
        <f>$E$16*$E$11</f>
        <v>#REF!</v>
      </c>
      <c r="F17" s="93" t="e">
        <f>$F$16*$F$11</f>
        <v>#REF!</v>
      </c>
      <c r="G17" s="18" t="s">
        <v>52</v>
      </c>
      <c r="H17" s="54"/>
      <c r="I17" s="54"/>
      <c r="J17" s="18"/>
      <c r="K17" s="18"/>
      <c r="L17" s="11">
        <f>L16*P7</f>
        <v>0</v>
      </c>
      <c r="M17" s="15" t="s">
        <v>8</v>
      </c>
      <c r="P17" t="s">
        <v>25</v>
      </c>
      <c r="Q17" s="75">
        <f>1.73*Q14*Q15/1000</f>
        <v>2492.8607999999999</v>
      </c>
      <c r="R17" t="s">
        <v>7</v>
      </c>
    </row>
    <row r="18" spans="1:18" x14ac:dyDescent="0.25">
      <c r="A18" s="56" t="s">
        <v>17</v>
      </c>
      <c r="B18" s="57" t="s">
        <v>18</v>
      </c>
      <c r="C18" s="58" t="e">
        <f>IF(#REF!=3,$C$17*1000/$C$15,0)</f>
        <v>#REF!</v>
      </c>
      <c r="D18" s="58" t="e">
        <f>IF(#REF!=3,$D$17*1000/$D$15,0)</f>
        <v>#REF!</v>
      </c>
      <c r="E18" s="94" t="e">
        <f>IF(#REF!=3,$E$17*1000/$E$15,0)</f>
        <v>#REF!</v>
      </c>
      <c r="F18" s="94" t="e">
        <f>IF(#REF!=3,$F$17*1000/$F$15,0)</f>
        <v>#REF!</v>
      </c>
      <c r="G18" s="26" t="s">
        <v>46</v>
      </c>
      <c r="H18" s="18"/>
      <c r="I18" s="18"/>
      <c r="J18" s="18"/>
      <c r="K18" s="18"/>
      <c r="L18" s="12">
        <f>IF(O7=3,L17*1000/L15,0)</f>
        <v>0</v>
      </c>
      <c r="M18" s="15" t="s">
        <v>9</v>
      </c>
      <c r="P18" t="s">
        <v>26</v>
      </c>
      <c r="Q18" s="76">
        <f>Q17*0.85</f>
        <v>2118.9316799999997</v>
      </c>
      <c r="R18" t="s">
        <v>8</v>
      </c>
    </row>
    <row r="19" spans="1:18" x14ac:dyDescent="0.25">
      <c r="A19" s="45"/>
      <c r="B19" s="59"/>
      <c r="C19" s="60"/>
      <c r="D19" s="60"/>
      <c r="E19" s="95"/>
      <c r="F19" s="90"/>
      <c r="G19" s="26"/>
      <c r="H19" s="18"/>
      <c r="I19" s="18"/>
      <c r="J19" s="18"/>
      <c r="K19" s="18"/>
      <c r="L19" s="2"/>
      <c r="M19" s="2"/>
      <c r="P19" t="s">
        <v>27</v>
      </c>
      <c r="Q19" s="77">
        <f>Q18*1000/Q16</f>
        <v>16.299474461538459</v>
      </c>
      <c r="R19" t="s">
        <v>9</v>
      </c>
    </row>
    <row r="20" spans="1:18" x14ac:dyDescent="0.25">
      <c r="A20" s="23"/>
      <c r="B20" s="61" t="s">
        <v>104</v>
      </c>
      <c r="C20" s="62"/>
      <c r="D20" s="62"/>
      <c r="E20" s="96"/>
      <c r="F20" s="91"/>
      <c r="G20" s="26"/>
      <c r="H20" s="18"/>
      <c r="I20" s="18"/>
      <c r="J20" s="18"/>
      <c r="K20" s="18"/>
      <c r="L20" s="7" t="s">
        <v>53</v>
      </c>
      <c r="M20" s="7"/>
      <c r="P20"/>
      <c r="Q20"/>
      <c r="R20"/>
    </row>
    <row r="21" spans="1:18" x14ac:dyDescent="0.25">
      <c r="A21" s="23" t="s">
        <v>2</v>
      </c>
      <c r="B21" s="50" t="s">
        <v>4</v>
      </c>
      <c r="C21" s="51" t="e">
        <f>#REF!</f>
        <v>#REF!</v>
      </c>
      <c r="D21" s="51" t="e">
        <f>#REF!</f>
        <v>#REF!</v>
      </c>
      <c r="E21" s="92" t="e">
        <f>#REF!</f>
        <v>#REF!</v>
      </c>
      <c r="F21" s="92" t="e">
        <f>#REF!</f>
        <v>#REF!</v>
      </c>
      <c r="G21" s="26"/>
      <c r="H21" s="18"/>
      <c r="I21" s="18"/>
      <c r="J21" s="18"/>
      <c r="K21" s="18"/>
      <c r="L21" s="1" t="s">
        <v>104</v>
      </c>
      <c r="M21" s="1"/>
      <c r="P21"/>
      <c r="Q21"/>
      <c r="R21"/>
    </row>
    <row r="22" spans="1:18" x14ac:dyDescent="0.25">
      <c r="A22" s="23" t="s">
        <v>3</v>
      </c>
      <c r="B22" s="50" t="s">
        <v>5</v>
      </c>
      <c r="C22" s="51" t="e">
        <f>#REF!</f>
        <v>#REF!</v>
      </c>
      <c r="D22" s="51" t="e">
        <f>#REF!</f>
        <v>#REF!</v>
      </c>
      <c r="E22" s="92" t="e">
        <f>#REF!</f>
        <v>#REF!</v>
      </c>
      <c r="F22" s="92" t="e">
        <f>#REF!</f>
        <v>#REF!</v>
      </c>
      <c r="G22" s="26"/>
      <c r="H22" s="18"/>
      <c r="I22" s="18"/>
      <c r="J22" s="18"/>
      <c r="K22" s="18"/>
      <c r="L22" s="3">
        <f>M7</f>
        <v>0</v>
      </c>
      <c r="M22" s="15" t="s">
        <v>4</v>
      </c>
      <c r="P22" s="13" t="s">
        <v>28</v>
      </c>
      <c r="Q22"/>
      <c r="R22"/>
    </row>
    <row r="23" spans="1:18" x14ac:dyDescent="0.25">
      <c r="A23" s="23" t="s">
        <v>50</v>
      </c>
      <c r="B23" s="50" t="s">
        <v>51</v>
      </c>
      <c r="C23" s="51" t="e">
        <f>#REF!</f>
        <v>#REF!</v>
      </c>
      <c r="D23" s="51" t="e">
        <f>#REF!</f>
        <v>#REF!</v>
      </c>
      <c r="E23" s="92" t="e">
        <f>#REF!</f>
        <v>#REF!</v>
      </c>
      <c r="F23" s="92" t="e">
        <f>#REF!</f>
        <v>#REF!</v>
      </c>
      <c r="G23" s="26"/>
      <c r="H23" s="18"/>
      <c r="I23" s="18"/>
      <c r="J23" s="18"/>
      <c r="K23" s="18"/>
      <c r="L23" s="4">
        <f>+N7</f>
        <v>0</v>
      </c>
      <c r="M23" s="15" t="s">
        <v>5</v>
      </c>
      <c r="P23"/>
      <c r="Q23"/>
      <c r="R23"/>
    </row>
    <row r="24" spans="1:18" x14ac:dyDescent="0.25">
      <c r="A24" s="45"/>
      <c r="B24" s="50" t="s">
        <v>7</v>
      </c>
      <c r="C24" s="63" t="e">
        <f>$C$21*$C$22/1000</f>
        <v>#REF!</v>
      </c>
      <c r="D24" s="63" t="e">
        <f>$D$21*$D$22/1000</f>
        <v>#REF!</v>
      </c>
      <c r="E24" s="97" t="e">
        <f>$E$21*$E$22/1000</f>
        <v>#REF!</v>
      </c>
      <c r="F24" s="97" t="e">
        <f>$F$21*$F$22/1000</f>
        <v>#REF!</v>
      </c>
      <c r="G24" s="26"/>
      <c r="H24" s="18"/>
      <c r="I24" s="18"/>
      <c r="J24" s="18"/>
      <c r="K24" s="18"/>
      <c r="L24" s="5">
        <f>+L7</f>
        <v>0</v>
      </c>
      <c r="M24" s="15" t="s">
        <v>6</v>
      </c>
      <c r="P24" t="s">
        <v>22</v>
      </c>
      <c r="Q24" s="73">
        <v>3001</v>
      </c>
      <c r="R24" t="s">
        <v>4</v>
      </c>
    </row>
    <row r="25" spans="1:18" x14ac:dyDescent="0.25">
      <c r="A25" s="45"/>
      <c r="B25" s="50" t="s">
        <v>8</v>
      </c>
      <c r="C25" s="63" t="e">
        <f>$C$24*$C$11</f>
        <v>#REF!</v>
      </c>
      <c r="D25" s="63" t="e">
        <f>$D$24*$D$11</f>
        <v>#REF!</v>
      </c>
      <c r="E25" s="97" t="e">
        <f>$E$24*$E$11</f>
        <v>#REF!</v>
      </c>
      <c r="F25" s="97" t="e">
        <f>$F$24*$F$11</f>
        <v>#REF!</v>
      </c>
      <c r="G25" s="18" t="s">
        <v>52</v>
      </c>
      <c r="H25" s="18"/>
      <c r="I25" s="18"/>
      <c r="J25" s="18"/>
      <c r="K25" s="18"/>
      <c r="L25" s="10">
        <f>1.73*L22*L23/1000</f>
        <v>0</v>
      </c>
      <c r="M25" s="15" t="s">
        <v>7</v>
      </c>
      <c r="P25" t="s">
        <v>23</v>
      </c>
      <c r="Q25" s="73">
        <v>480</v>
      </c>
      <c r="R25" t="s">
        <v>5</v>
      </c>
    </row>
    <row r="26" spans="1:18" ht="16.5" thickBot="1" x14ac:dyDescent="0.3">
      <c r="A26" s="64" t="s">
        <v>17</v>
      </c>
      <c r="B26" s="65" t="s">
        <v>18</v>
      </c>
      <c r="C26" s="66" t="e">
        <f>IF(#REF!=1,$C$25*1000/$C$23,0)</f>
        <v>#REF!</v>
      </c>
      <c r="D26" s="66" t="e">
        <f>IF(#REF!=1,$D$25*1000/$D$23,0)</f>
        <v>#REF!</v>
      </c>
      <c r="E26" s="98" t="e">
        <f>IF(#REF!=1,$E$25*1000/$E$23,0)</f>
        <v>#REF!</v>
      </c>
      <c r="F26" s="98" t="e">
        <f>IF(#REF!=1,$F$25*1000/$F$23,0)</f>
        <v>#REF!</v>
      </c>
      <c r="G26" s="26" t="s">
        <v>46</v>
      </c>
      <c r="H26" s="18"/>
      <c r="I26" s="18"/>
      <c r="J26" s="18"/>
      <c r="K26" s="18"/>
      <c r="L26" s="11">
        <f>L25*P$2</f>
        <v>0</v>
      </c>
      <c r="M26" s="15" t="s">
        <v>8</v>
      </c>
      <c r="P26" t="s">
        <v>24</v>
      </c>
      <c r="Q26" s="74">
        <v>125000</v>
      </c>
      <c r="R26" t="s">
        <v>51</v>
      </c>
    </row>
    <row r="27" spans="1:18" ht="16.5" thickBot="1" x14ac:dyDescent="0.3">
      <c r="B27" s="67"/>
      <c r="C27" s="18"/>
      <c r="D27" s="18"/>
      <c r="E27" s="18"/>
      <c r="F27" s="18"/>
      <c r="G27" s="18"/>
      <c r="H27" s="18"/>
      <c r="I27" s="18"/>
      <c r="J27" s="18"/>
      <c r="K27" s="18"/>
      <c r="L27" s="12">
        <f>IF(O$2=1,L26*1000/L24,0)</f>
        <v>0</v>
      </c>
      <c r="M27" s="15" t="s">
        <v>9</v>
      </c>
      <c r="N27" s="18"/>
      <c r="P27" t="s">
        <v>25</v>
      </c>
      <c r="Q27" s="78">
        <f>Q24*Q25/1000</f>
        <v>1440.48</v>
      </c>
      <c r="R27" t="s">
        <v>7</v>
      </c>
    </row>
    <row r="28" spans="1:18" ht="16.5" thickBot="1" x14ac:dyDescent="0.3">
      <c r="B28" s="294" t="s">
        <v>19</v>
      </c>
      <c r="C28" s="295"/>
      <c r="D28" s="295"/>
      <c r="E28" s="295"/>
      <c r="F28" s="103"/>
      <c r="G28" s="18"/>
      <c r="H28" s="18"/>
      <c r="I28" s="18"/>
      <c r="J28" s="18"/>
      <c r="K28" s="18"/>
      <c r="L28" s="18"/>
      <c r="M28" s="18"/>
      <c r="N28" s="18"/>
      <c r="P28" t="s">
        <v>26</v>
      </c>
      <c r="Q28" s="76">
        <f>Q27*0.85</f>
        <v>1224.4079999999999</v>
      </c>
      <c r="R28" t="s">
        <v>8</v>
      </c>
    </row>
    <row r="29" spans="1:18" x14ac:dyDescent="0.25">
      <c r="B29" s="68"/>
      <c r="C29" s="69" t="s">
        <v>14</v>
      </c>
      <c r="D29" s="70" t="s">
        <v>15</v>
      </c>
      <c r="E29" s="100" t="s">
        <v>16</v>
      </c>
      <c r="F29" s="99" t="s">
        <v>254</v>
      </c>
      <c r="G29" s="18"/>
      <c r="H29" s="18"/>
      <c r="I29" s="18"/>
      <c r="J29" s="18"/>
      <c r="K29" s="18"/>
      <c r="L29" s="18"/>
      <c r="M29" s="18"/>
      <c r="N29" s="18"/>
      <c r="P29" t="s">
        <v>27</v>
      </c>
      <c r="Q29" s="77">
        <f>Q28*1000/Q26</f>
        <v>9.7952639999999995</v>
      </c>
      <c r="R29" t="s">
        <v>9</v>
      </c>
    </row>
    <row r="30" spans="1:18" x14ac:dyDescent="0.25">
      <c r="B30" s="14" t="s">
        <v>0</v>
      </c>
      <c r="C30" s="71" t="e">
        <f>ROUND(#REF!/#REF!,0)</f>
        <v>#REF!</v>
      </c>
      <c r="D30" s="71" t="e">
        <f>ROUND(#REF!/#REF!,0)</f>
        <v>#REF!</v>
      </c>
      <c r="E30" s="101" t="e">
        <f>ROUND(#REF!/#REF!,0)</f>
        <v>#REF!</v>
      </c>
      <c r="F30" s="101" t="e">
        <f>ROUND(#REF!/#REF!,0)</f>
        <v>#REF!</v>
      </c>
      <c r="G30" s="26" t="s">
        <v>20</v>
      </c>
      <c r="H30" s="18"/>
      <c r="I30" s="18"/>
      <c r="J30" s="18"/>
      <c r="K30" s="18"/>
      <c r="L30" s="18"/>
      <c r="M30" s="18"/>
      <c r="N30" s="18"/>
      <c r="P30"/>
      <c r="Q30"/>
      <c r="R30"/>
    </row>
    <row r="31" spans="1:18" ht="38.25" thickBot="1" x14ac:dyDescent="0.3">
      <c r="B31" s="14" t="s">
        <v>1</v>
      </c>
      <c r="C31" s="72" t="e">
        <f>IF(AND($C$30&gt;189,$C$30&lt;281),"Average-to-high", IF(AND($C$30&gt;280,$C$30&lt;360),"Low-to-average",IF($C$30&lt;190,"High","Low")))</f>
        <v>#REF!</v>
      </c>
      <c r="D31" s="72" t="e">
        <f>IF(AND($D$30&gt;189,$D$30&lt;281),"Average-to-high", IF(AND($D$30&gt;280,$D$30&lt;360),"Low-to-average",IF($D$30&lt;190,"High","Low")))</f>
        <v>#REF!</v>
      </c>
      <c r="E31" s="102" t="e">
        <f>IF(AND($E$30&gt;189,$E$30&lt;281),"Average-to-high", IF(AND($E$30&gt;280,$E$30&lt;360),"Low-to-average",IF($E$30&lt;190,"High","Low")))</f>
        <v>#REF!</v>
      </c>
      <c r="F31" s="102" t="e">
        <f>IF(AND($F$30&gt;189,$F$30&lt;281),"Average-to-high", IF(AND($F$30&gt;280,$F$30&lt;360),"Low-to-average",IF($F$30&lt;190,"High","Low")))</f>
        <v>#REF!</v>
      </c>
      <c r="G31" s="26" t="s">
        <v>46</v>
      </c>
      <c r="H31" s="18"/>
      <c r="I31" s="18"/>
      <c r="J31" s="18"/>
      <c r="K31" s="18"/>
      <c r="L31" s="18"/>
      <c r="M31" s="18"/>
      <c r="N31" s="18"/>
    </row>
  </sheetData>
  <mergeCells count="3">
    <mergeCell ref="B1:E1"/>
    <mergeCell ref="B9:E9"/>
    <mergeCell ref="B28:E28"/>
  </mergeCells>
  <phoneticPr fontId="1" type="noConversion"/>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71"/>
  <sheetViews>
    <sheetView showZeros="0" tabSelected="1" topLeftCell="A20" zoomScale="70" zoomScaleNormal="70" zoomScaleSheetLayoutView="55" workbookViewId="0">
      <selection activeCell="I35" sqref="I35"/>
    </sheetView>
  </sheetViews>
  <sheetFormatPr defaultColWidth="10.5" defaultRowHeight="12.75" x14ac:dyDescent="0.2"/>
  <cols>
    <col min="1" max="1" width="10.5" style="105"/>
    <col min="2" max="2" width="10.625" style="113" customWidth="1"/>
    <col min="3" max="3" width="58.375" style="105" customWidth="1"/>
    <col min="4" max="4" width="8.25" style="106" customWidth="1"/>
    <col min="5" max="5" width="10.25" style="107" customWidth="1"/>
    <col min="6" max="6" width="12.625" style="108" customWidth="1"/>
    <col min="7" max="7" width="14.25" style="109" customWidth="1"/>
    <col min="8" max="22" width="11" style="105" customWidth="1"/>
    <col min="23" max="23" width="10.5" style="105" bestFit="1" customWidth="1"/>
    <col min="24" max="24" width="11.75" style="105" bestFit="1" customWidth="1"/>
    <col min="25" max="25" width="10.5" style="105" bestFit="1" customWidth="1"/>
    <col min="26" max="16384" width="10.5" style="105"/>
  </cols>
  <sheetData>
    <row r="1" spans="2:31" ht="12.75" customHeight="1" x14ac:dyDescent="0.3">
      <c r="B1" s="104"/>
    </row>
    <row r="2" spans="2:31" s="111" customFormat="1" ht="18" customHeight="1" x14ac:dyDescent="0.3">
      <c r="B2" s="110"/>
      <c r="C2" s="248" t="s">
        <v>332</v>
      </c>
      <c r="D2" s="248"/>
      <c r="E2" s="248"/>
      <c r="F2" s="248"/>
      <c r="G2" s="248"/>
    </row>
    <row r="3" spans="2:31" ht="18" customHeight="1" x14ac:dyDescent="0.3">
      <c r="B3" s="112"/>
      <c r="C3" s="249" t="s">
        <v>284</v>
      </c>
      <c r="D3" s="249"/>
      <c r="E3" s="249"/>
      <c r="F3" s="249"/>
      <c r="G3" s="249"/>
    </row>
    <row r="4" spans="2:31" ht="20.65" customHeight="1" x14ac:dyDescent="0.3">
      <c r="B4" s="104"/>
      <c r="C4" s="249" t="s">
        <v>285</v>
      </c>
      <c r="D4" s="249"/>
      <c r="E4" s="249"/>
      <c r="F4" s="249"/>
      <c r="G4" s="249"/>
    </row>
    <row r="5" spans="2:31" ht="19.899999999999999" customHeight="1" thickBot="1" x14ac:dyDescent="0.3">
      <c r="C5" s="114"/>
      <c r="D5" s="115"/>
      <c r="E5" s="115"/>
      <c r="F5" s="115"/>
      <c r="G5" s="115"/>
    </row>
    <row r="6" spans="2:31" ht="26.1" customHeight="1" thickTop="1" thickBot="1" x14ac:dyDescent="0.25">
      <c r="B6" s="116"/>
      <c r="C6" s="117" t="s">
        <v>269</v>
      </c>
      <c r="D6" s="250"/>
      <c r="E6" s="251"/>
      <c r="F6" s="251"/>
      <c r="G6" s="252"/>
      <c r="H6" s="118"/>
    </row>
    <row r="7" spans="2:31" ht="35.1" customHeight="1" thickTop="1" thickBot="1" x14ac:dyDescent="0.25">
      <c r="B7" s="119" t="s">
        <v>256</v>
      </c>
      <c r="C7" s="120" t="s">
        <v>257</v>
      </c>
      <c r="D7" s="121" t="s">
        <v>253</v>
      </c>
      <c r="E7" s="212" t="s">
        <v>287</v>
      </c>
      <c r="F7" s="122" t="s">
        <v>264</v>
      </c>
      <c r="G7" s="123" t="s">
        <v>266</v>
      </c>
      <c r="H7" s="118"/>
      <c r="W7" s="124"/>
      <c r="X7" s="124"/>
      <c r="Y7" s="124"/>
      <c r="Z7" s="124"/>
      <c r="AA7" s="124"/>
      <c r="AB7" s="124"/>
      <c r="AC7" s="124"/>
      <c r="AD7" s="124"/>
      <c r="AE7" s="124"/>
    </row>
    <row r="8" spans="2:31" s="131" customFormat="1" ht="61.5" customHeight="1" thickTop="1" x14ac:dyDescent="0.25">
      <c r="B8" s="125">
        <v>1</v>
      </c>
      <c r="C8" s="126" t="s">
        <v>321</v>
      </c>
      <c r="D8" s="127" t="s">
        <v>255</v>
      </c>
      <c r="E8" s="128">
        <v>1</v>
      </c>
      <c r="F8" s="129"/>
      <c r="G8" s="130"/>
      <c r="H8" s="132"/>
    </row>
    <row r="9" spans="2:31" s="131" customFormat="1" ht="72.75" customHeight="1" x14ac:dyDescent="0.25">
      <c r="B9" s="133">
        <v>2</v>
      </c>
      <c r="C9" s="134" t="s">
        <v>322</v>
      </c>
      <c r="D9" s="135" t="s">
        <v>280</v>
      </c>
      <c r="E9" s="136">
        <v>250</v>
      </c>
      <c r="F9" s="137"/>
      <c r="G9" s="138"/>
      <c r="H9" s="132"/>
    </row>
    <row r="10" spans="2:31" s="131" customFormat="1" ht="48.75" customHeight="1" x14ac:dyDescent="0.25">
      <c r="B10" s="133">
        <v>3</v>
      </c>
      <c r="C10" s="134" t="s">
        <v>299</v>
      </c>
      <c r="D10" s="135" t="s">
        <v>255</v>
      </c>
      <c r="E10" s="136">
        <v>1</v>
      </c>
      <c r="F10" s="137"/>
      <c r="G10" s="138"/>
      <c r="H10" s="132"/>
    </row>
    <row r="11" spans="2:31" s="131" customFormat="1" ht="120.95" customHeight="1" x14ac:dyDescent="0.25">
      <c r="B11" s="133">
        <v>4</v>
      </c>
      <c r="C11" s="134" t="s">
        <v>324</v>
      </c>
      <c r="D11" s="135" t="s">
        <v>255</v>
      </c>
      <c r="E11" s="139">
        <v>1</v>
      </c>
      <c r="F11" s="137"/>
      <c r="G11" s="138"/>
      <c r="H11" s="132"/>
    </row>
    <row r="12" spans="2:31" s="131" customFormat="1" ht="91.5" customHeight="1" x14ac:dyDescent="0.25">
      <c r="B12" s="133">
        <v>5</v>
      </c>
      <c r="C12" s="140" t="s">
        <v>323</v>
      </c>
      <c r="D12" s="135" t="s">
        <v>283</v>
      </c>
      <c r="E12" s="136">
        <v>2</v>
      </c>
      <c r="F12" s="137"/>
      <c r="G12" s="138"/>
      <c r="H12" s="132"/>
    </row>
    <row r="13" spans="2:31" s="131" customFormat="1" ht="45" customHeight="1" x14ac:dyDescent="0.25">
      <c r="B13" s="133">
        <v>6</v>
      </c>
      <c r="C13" s="140" t="s">
        <v>325</v>
      </c>
      <c r="D13" s="135" t="s">
        <v>280</v>
      </c>
      <c r="E13" s="136">
        <v>200</v>
      </c>
      <c r="F13" s="137"/>
      <c r="G13" s="138"/>
      <c r="H13" s="132"/>
    </row>
    <row r="14" spans="2:31" s="131" customFormat="1" ht="79.5" customHeight="1" x14ac:dyDescent="0.25">
      <c r="B14" s="133">
        <v>7</v>
      </c>
      <c r="C14" s="134" t="s">
        <v>327</v>
      </c>
      <c r="D14" s="135" t="s">
        <v>255</v>
      </c>
      <c r="E14" s="136">
        <v>1</v>
      </c>
      <c r="F14" s="137"/>
      <c r="G14" s="138"/>
      <c r="H14" s="132"/>
    </row>
    <row r="15" spans="2:31" s="131" customFormat="1" ht="84" customHeight="1" x14ac:dyDescent="0.25">
      <c r="B15" s="133">
        <v>8</v>
      </c>
      <c r="C15" s="134" t="s">
        <v>326</v>
      </c>
      <c r="D15" s="135" t="s">
        <v>255</v>
      </c>
      <c r="E15" s="136">
        <v>1</v>
      </c>
      <c r="F15" s="137"/>
      <c r="G15" s="138"/>
      <c r="H15" s="132"/>
    </row>
    <row r="16" spans="2:31" s="131" customFormat="1" ht="59.25" customHeight="1" x14ac:dyDescent="0.25">
      <c r="B16" s="133">
        <v>10</v>
      </c>
      <c r="C16" s="235" t="s">
        <v>311</v>
      </c>
      <c r="D16" s="236" t="s">
        <v>300</v>
      </c>
      <c r="E16" s="237">
        <v>1</v>
      </c>
      <c r="F16" s="238">
        <f>G16</f>
        <v>15000</v>
      </c>
      <c r="G16" s="245">
        <v>15000</v>
      </c>
      <c r="H16" s="132"/>
    </row>
    <row r="17" spans="2:31" s="131" customFormat="1" ht="57.75" customHeight="1" x14ac:dyDescent="0.25">
      <c r="B17" s="133">
        <v>11</v>
      </c>
      <c r="C17" s="235" t="s">
        <v>290</v>
      </c>
      <c r="D17" s="236" t="s">
        <v>300</v>
      </c>
      <c r="E17" s="237">
        <v>1</v>
      </c>
      <c r="F17" s="238">
        <f>G17</f>
        <v>25000</v>
      </c>
      <c r="G17" s="245">
        <v>25000</v>
      </c>
      <c r="H17" s="132"/>
    </row>
    <row r="18" spans="2:31" s="131" customFormat="1" ht="75.75" customHeight="1" x14ac:dyDescent="0.25">
      <c r="B18" s="133">
        <v>12</v>
      </c>
      <c r="C18" s="235" t="s">
        <v>312</v>
      </c>
      <c r="D18" s="236" t="s">
        <v>300</v>
      </c>
      <c r="E18" s="237">
        <v>1</v>
      </c>
      <c r="F18" s="238">
        <f>G18</f>
        <v>12500</v>
      </c>
      <c r="G18" s="245">
        <v>12500</v>
      </c>
      <c r="H18" s="132"/>
    </row>
    <row r="19" spans="2:31" s="131" customFormat="1" ht="89.25" customHeight="1" x14ac:dyDescent="0.25">
      <c r="B19" s="133">
        <v>13</v>
      </c>
      <c r="C19" s="296" t="s">
        <v>291</v>
      </c>
      <c r="D19" s="135" t="s">
        <v>255</v>
      </c>
      <c r="E19" s="136">
        <v>1</v>
      </c>
      <c r="F19" s="137"/>
      <c r="G19" s="138"/>
      <c r="H19" s="132"/>
    </row>
    <row r="20" spans="2:31" s="131" customFormat="1" ht="67.5" customHeight="1" x14ac:dyDescent="0.25">
      <c r="B20" s="133">
        <v>14</v>
      </c>
      <c r="C20" s="142" t="s">
        <v>292</v>
      </c>
      <c r="D20" s="135" t="s">
        <v>280</v>
      </c>
      <c r="E20" s="136">
        <v>3000</v>
      </c>
      <c r="F20" s="137"/>
      <c r="G20" s="138"/>
      <c r="H20" s="132"/>
    </row>
    <row r="21" spans="2:31" s="131" customFormat="1" ht="62.25" customHeight="1" x14ac:dyDescent="0.25">
      <c r="B21" s="133">
        <v>15</v>
      </c>
      <c r="C21" s="142" t="s">
        <v>328</v>
      </c>
      <c r="D21" s="135" t="s">
        <v>282</v>
      </c>
      <c r="E21" s="141">
        <v>90</v>
      </c>
      <c r="F21" s="137"/>
      <c r="G21" s="138"/>
      <c r="H21" s="132"/>
    </row>
    <row r="22" spans="2:31" s="131" customFormat="1" ht="36.75" customHeight="1" thickBot="1" x14ac:dyDescent="0.3">
      <c r="B22" s="133">
        <v>16</v>
      </c>
      <c r="C22" s="145" t="s">
        <v>329</v>
      </c>
      <c r="D22" s="146" t="s">
        <v>283</v>
      </c>
      <c r="E22" s="147">
        <v>3</v>
      </c>
      <c r="F22" s="148"/>
      <c r="G22" s="149"/>
      <c r="H22" s="132"/>
    </row>
    <row r="23" spans="2:31" ht="30" customHeight="1" thickTop="1" thickBot="1" x14ac:dyDescent="0.25">
      <c r="B23" s="150"/>
      <c r="C23" s="151" t="s">
        <v>265</v>
      </c>
      <c r="D23" s="152"/>
      <c r="E23" s="152"/>
      <c r="F23" s="153"/>
      <c r="G23" s="154"/>
      <c r="H23" s="118"/>
      <c r="W23" s="124"/>
      <c r="X23" s="124"/>
      <c r="Y23" s="124"/>
      <c r="Z23" s="124"/>
      <c r="AA23" s="124"/>
      <c r="AB23" s="124"/>
      <c r="AC23" s="124"/>
      <c r="AD23" s="124"/>
      <c r="AE23" s="124"/>
    </row>
    <row r="24" spans="2:31" s="161" customFormat="1" ht="30" customHeight="1" thickTop="1" x14ac:dyDescent="0.2">
      <c r="B24" s="155" t="s">
        <v>258</v>
      </c>
      <c r="C24" s="156" t="s">
        <v>286</v>
      </c>
      <c r="D24" s="157" t="s">
        <v>277</v>
      </c>
      <c r="E24" s="158">
        <v>1</v>
      </c>
      <c r="F24" s="159">
        <v>0.05</v>
      </c>
      <c r="G24" s="160">
        <f>F24*G23</f>
        <v>0</v>
      </c>
      <c r="H24" s="162"/>
    </row>
    <row r="25" spans="2:31" s="161" customFormat="1" ht="30" customHeight="1" thickBot="1" x14ac:dyDescent="0.25">
      <c r="B25" s="163" t="s">
        <v>259</v>
      </c>
      <c r="C25" s="164" t="s">
        <v>314</v>
      </c>
      <c r="D25" s="165" t="s">
        <v>277</v>
      </c>
      <c r="E25" s="166">
        <v>1</v>
      </c>
      <c r="F25" s="167">
        <v>0.08</v>
      </c>
      <c r="G25" s="149">
        <f>F25*G23</f>
        <v>0</v>
      </c>
      <c r="H25" s="162"/>
    </row>
    <row r="26" spans="2:31" s="174" customFormat="1" ht="30" customHeight="1" thickTop="1" thickBot="1" x14ac:dyDescent="0.25">
      <c r="B26" s="168"/>
      <c r="C26" s="169" t="s">
        <v>266</v>
      </c>
      <c r="D26" s="170"/>
      <c r="E26" s="171"/>
      <c r="F26" s="172"/>
      <c r="G26" s="173">
        <f>SUM(G23:G25)</f>
        <v>0</v>
      </c>
      <c r="H26" s="175"/>
    </row>
    <row r="27" spans="2:31" s="174" customFormat="1" ht="10.5" customHeight="1" thickTop="1" thickBot="1" x14ac:dyDescent="0.25">
      <c r="B27" s="176"/>
      <c r="C27" s="177"/>
      <c r="D27" s="178"/>
      <c r="E27" s="179"/>
      <c r="F27" s="180"/>
      <c r="G27" s="181"/>
      <c r="H27" s="175"/>
    </row>
    <row r="28" spans="2:31" s="174" customFormat="1" ht="30.75" customHeight="1" thickTop="1" thickBot="1" x14ac:dyDescent="0.25">
      <c r="B28" s="213" t="s">
        <v>288</v>
      </c>
      <c r="C28" s="182" t="s">
        <v>289</v>
      </c>
      <c r="D28" s="120" t="s">
        <v>253</v>
      </c>
      <c r="E28" s="211" t="s">
        <v>293</v>
      </c>
      <c r="F28" s="182" t="s">
        <v>264</v>
      </c>
      <c r="G28" s="204" t="s">
        <v>266</v>
      </c>
      <c r="H28" s="175"/>
    </row>
    <row r="29" spans="2:31" s="174" customFormat="1" ht="56.25" customHeight="1" thickTop="1" x14ac:dyDescent="0.2">
      <c r="B29" s="205" t="s">
        <v>162</v>
      </c>
      <c r="C29" s="235" t="s">
        <v>313</v>
      </c>
      <c r="D29" s="236" t="s">
        <v>283</v>
      </c>
      <c r="E29" s="237">
        <v>1</v>
      </c>
      <c r="F29" s="238"/>
      <c r="G29" s="239"/>
      <c r="H29" s="175"/>
    </row>
    <row r="30" spans="2:31" ht="60" customHeight="1" x14ac:dyDescent="0.2">
      <c r="B30" s="205" t="s">
        <v>164</v>
      </c>
      <c r="C30" s="235" t="s">
        <v>301</v>
      </c>
      <c r="D30" s="236" t="s">
        <v>282</v>
      </c>
      <c r="E30" s="237">
        <v>1</v>
      </c>
      <c r="F30" s="238"/>
      <c r="G30" s="240"/>
      <c r="H30" s="118"/>
      <c r="W30" s="124"/>
      <c r="X30" s="124"/>
      <c r="Y30" s="124"/>
      <c r="Z30" s="124"/>
      <c r="AA30" s="124"/>
      <c r="AB30" s="124"/>
      <c r="AC30" s="124"/>
      <c r="AD30" s="124"/>
      <c r="AE30" s="124"/>
    </row>
    <row r="31" spans="2:31" ht="83.25" customHeight="1" thickBot="1" x14ac:dyDescent="0.25">
      <c r="B31" s="144" t="s">
        <v>166</v>
      </c>
      <c r="C31" s="241" t="s">
        <v>315</v>
      </c>
      <c r="D31" s="242" t="s">
        <v>283</v>
      </c>
      <c r="E31" s="297">
        <v>1</v>
      </c>
      <c r="F31" s="243"/>
      <c r="G31" s="244"/>
      <c r="H31" s="118"/>
      <c r="W31" s="124"/>
      <c r="X31" s="124"/>
      <c r="Y31" s="124"/>
      <c r="Z31" s="124"/>
      <c r="AA31" s="124"/>
      <c r="AB31" s="124"/>
      <c r="AC31" s="124"/>
      <c r="AD31" s="124"/>
      <c r="AE31" s="124"/>
    </row>
    <row r="32" spans="2:31" ht="10.5" customHeight="1" thickTop="1" thickBot="1" x14ac:dyDescent="0.25">
      <c r="B32" s="207"/>
      <c r="C32" s="203"/>
      <c r="D32" s="208"/>
      <c r="E32" s="209"/>
      <c r="F32" s="210"/>
      <c r="G32" s="206"/>
      <c r="H32" s="118"/>
      <c r="W32" s="124"/>
      <c r="X32" s="124"/>
      <c r="Y32" s="124"/>
      <c r="Z32" s="124"/>
      <c r="AA32" s="124"/>
      <c r="AB32" s="124"/>
      <c r="AC32" s="124"/>
      <c r="AD32" s="124"/>
      <c r="AE32" s="124"/>
    </row>
    <row r="33" spans="2:31" ht="29.25" customHeight="1" thickTop="1" thickBot="1" x14ac:dyDescent="0.25">
      <c r="B33" s="213" t="s">
        <v>294</v>
      </c>
      <c r="C33" s="120" t="s">
        <v>278</v>
      </c>
      <c r="D33" s="120" t="s">
        <v>253</v>
      </c>
      <c r="E33" s="211" t="s">
        <v>287</v>
      </c>
      <c r="F33" s="182" t="s">
        <v>264</v>
      </c>
      <c r="G33" s="123" t="s">
        <v>266</v>
      </c>
      <c r="H33" s="118"/>
      <c r="W33" s="124"/>
      <c r="X33" s="124"/>
      <c r="Y33" s="124"/>
      <c r="Z33" s="124"/>
      <c r="AA33" s="124"/>
      <c r="AB33" s="124"/>
      <c r="AC33" s="124"/>
      <c r="AD33" s="124"/>
      <c r="AE33" s="124"/>
    </row>
    <row r="34" spans="2:31" ht="83.25" customHeight="1" thickTop="1" x14ac:dyDescent="0.2">
      <c r="B34" s="231" t="s">
        <v>303</v>
      </c>
      <c r="C34" s="134" t="s">
        <v>304</v>
      </c>
      <c r="D34" s="232" t="s">
        <v>255</v>
      </c>
      <c r="E34" s="233">
        <v>1</v>
      </c>
      <c r="F34" s="234"/>
      <c r="G34" s="130"/>
      <c r="H34" s="118"/>
      <c r="W34" s="124"/>
      <c r="X34" s="124"/>
      <c r="Y34" s="124"/>
      <c r="Z34" s="124"/>
      <c r="AA34" s="124"/>
      <c r="AB34" s="124"/>
      <c r="AC34" s="124"/>
      <c r="AD34" s="124"/>
      <c r="AE34" s="124"/>
    </row>
    <row r="35" spans="2:31" ht="69" customHeight="1" x14ac:dyDescent="0.2">
      <c r="B35" s="223" t="s">
        <v>305</v>
      </c>
      <c r="C35" s="134" t="s">
        <v>316</v>
      </c>
      <c r="D35" s="225" t="s">
        <v>255</v>
      </c>
      <c r="E35" s="226">
        <v>1</v>
      </c>
      <c r="F35" s="227"/>
      <c r="G35" s="138"/>
      <c r="H35" s="118"/>
      <c r="W35" s="124"/>
      <c r="X35" s="124"/>
      <c r="Y35" s="124"/>
      <c r="Z35" s="124"/>
      <c r="AA35" s="124"/>
      <c r="AB35" s="124"/>
      <c r="AC35" s="124"/>
      <c r="AD35" s="124"/>
      <c r="AE35" s="124"/>
    </row>
    <row r="36" spans="2:31" ht="83.25" customHeight="1" x14ac:dyDescent="0.2">
      <c r="B36" s="223" t="s">
        <v>306</v>
      </c>
      <c r="C36" s="134" t="s">
        <v>310</v>
      </c>
      <c r="D36" s="225" t="s">
        <v>255</v>
      </c>
      <c r="E36" s="226">
        <v>1</v>
      </c>
      <c r="F36" s="227"/>
      <c r="G36" s="138"/>
      <c r="H36" s="118"/>
      <c r="W36" s="124"/>
      <c r="X36" s="124"/>
      <c r="Y36" s="124"/>
      <c r="Z36" s="124"/>
      <c r="AA36" s="124"/>
      <c r="AB36" s="124"/>
      <c r="AC36" s="124"/>
      <c r="AD36" s="124"/>
      <c r="AE36" s="124"/>
    </row>
    <row r="37" spans="2:31" s="131" customFormat="1" ht="33" customHeight="1" x14ac:dyDescent="0.25">
      <c r="B37" s="133" t="s">
        <v>309</v>
      </c>
      <c r="C37" s="142" t="s">
        <v>330</v>
      </c>
      <c r="D37" s="135" t="s">
        <v>283</v>
      </c>
      <c r="E37" s="136">
        <v>6</v>
      </c>
      <c r="F37" s="137"/>
      <c r="G37" s="138"/>
      <c r="H37" s="132"/>
    </row>
    <row r="38" spans="2:31" ht="66" customHeight="1" x14ac:dyDescent="0.2">
      <c r="B38" s="222" t="s">
        <v>307</v>
      </c>
      <c r="C38" s="143" t="s">
        <v>302</v>
      </c>
      <c r="D38" s="183" t="s">
        <v>280</v>
      </c>
      <c r="E38" s="229">
        <v>3000</v>
      </c>
      <c r="F38" s="230"/>
      <c r="G38" s="160"/>
      <c r="H38" s="118"/>
      <c r="W38" s="124"/>
      <c r="X38" s="124"/>
      <c r="Y38" s="124"/>
      <c r="Z38" s="124"/>
      <c r="AA38" s="124"/>
      <c r="AB38" s="124"/>
      <c r="AC38" s="124"/>
      <c r="AD38" s="124"/>
      <c r="AE38" s="124"/>
    </row>
    <row r="39" spans="2:31" ht="84" customHeight="1" thickBot="1" x14ac:dyDescent="0.25">
      <c r="B39" s="224" t="s">
        <v>308</v>
      </c>
      <c r="C39" s="228" t="s">
        <v>317</v>
      </c>
      <c r="D39" s="184" t="s">
        <v>280</v>
      </c>
      <c r="E39" s="185">
        <v>3000</v>
      </c>
      <c r="F39" s="186"/>
      <c r="G39" s="149"/>
      <c r="H39" s="118"/>
      <c r="W39" s="124"/>
      <c r="X39" s="124"/>
      <c r="Y39" s="124"/>
      <c r="Z39" s="124"/>
      <c r="AA39" s="124"/>
      <c r="AB39" s="124"/>
      <c r="AC39" s="124"/>
      <c r="AD39" s="124"/>
      <c r="AE39" s="124"/>
    </row>
    <row r="40" spans="2:31" s="161" customFormat="1" ht="8.25" customHeight="1" thickTop="1" thickBot="1" x14ac:dyDescent="0.25">
      <c r="B40" s="187"/>
    </row>
    <row r="41" spans="2:31" s="161" customFormat="1" ht="16.149999999999999" customHeight="1" thickBot="1" x14ac:dyDescent="0.25">
      <c r="B41" s="253" t="s">
        <v>270</v>
      </c>
      <c r="C41" s="254"/>
      <c r="D41" s="214"/>
      <c r="E41" s="215"/>
      <c r="F41" s="188"/>
    </row>
    <row r="42" spans="2:31" s="161" customFormat="1" ht="20.100000000000001" customHeight="1" x14ac:dyDescent="0.2">
      <c r="B42" s="255" t="s">
        <v>267</v>
      </c>
      <c r="C42" s="256"/>
      <c r="D42" s="257">
        <v>46224</v>
      </c>
      <c r="E42" s="258"/>
      <c r="F42" s="216"/>
    </row>
    <row r="43" spans="2:31" s="161" customFormat="1" ht="20.100000000000001" customHeight="1" x14ac:dyDescent="0.2">
      <c r="B43" s="263" t="s">
        <v>333</v>
      </c>
      <c r="C43" s="264"/>
      <c r="D43" s="261">
        <v>46232</v>
      </c>
      <c r="E43" s="262"/>
      <c r="F43" s="216"/>
    </row>
    <row r="44" spans="2:31" s="161" customFormat="1" ht="20.100000000000001" customHeight="1" x14ac:dyDescent="0.2">
      <c r="B44" s="259" t="s">
        <v>334</v>
      </c>
      <c r="C44" s="260"/>
      <c r="D44" s="246">
        <v>46234</v>
      </c>
      <c r="E44" s="247"/>
      <c r="F44" s="216"/>
    </row>
    <row r="45" spans="2:31" s="161" customFormat="1" ht="20.100000000000001" customHeight="1" x14ac:dyDescent="0.2">
      <c r="B45" s="259" t="s">
        <v>335</v>
      </c>
      <c r="C45" s="260"/>
      <c r="D45" s="246">
        <v>46237</v>
      </c>
      <c r="E45" s="247"/>
      <c r="F45" s="216"/>
    </row>
    <row r="46" spans="2:31" s="161" customFormat="1" ht="20.100000000000001" customHeight="1" x14ac:dyDescent="0.2">
      <c r="B46" s="259" t="s">
        <v>336</v>
      </c>
      <c r="C46" s="260"/>
      <c r="D46" s="246">
        <v>46241</v>
      </c>
      <c r="E46" s="247"/>
      <c r="F46" s="216"/>
    </row>
    <row r="47" spans="2:31" s="161" customFormat="1" ht="20.100000000000001" customHeight="1" thickBot="1" x14ac:dyDescent="0.25">
      <c r="B47" s="265" t="s">
        <v>268</v>
      </c>
      <c r="C47" s="266"/>
      <c r="D47" s="267">
        <v>46244</v>
      </c>
      <c r="E47" s="268"/>
      <c r="F47" s="216"/>
    </row>
    <row r="48" spans="2:31" s="193" customFormat="1" ht="7.5" customHeight="1" thickBot="1" x14ac:dyDescent="0.25">
      <c r="B48" s="191"/>
      <c r="C48" s="192"/>
      <c r="D48" s="194"/>
      <c r="E48" s="194"/>
      <c r="F48" s="188"/>
      <c r="G48" s="161"/>
    </row>
    <row r="49" spans="2:7" s="193" customFormat="1" ht="28.5" customHeight="1" thickBot="1" x14ac:dyDescent="0.25">
      <c r="B49" s="217" t="s">
        <v>279</v>
      </c>
      <c r="C49" s="218"/>
      <c r="D49" s="218"/>
      <c r="E49" s="219"/>
      <c r="F49" s="269" t="s">
        <v>295</v>
      </c>
      <c r="G49" s="270"/>
    </row>
    <row r="50" spans="2:7" s="193" customFormat="1" ht="20.100000000000001" customHeight="1" x14ac:dyDescent="0.2">
      <c r="B50" s="271" t="s">
        <v>281</v>
      </c>
      <c r="C50" s="272"/>
      <c r="D50" s="273">
        <v>46265</v>
      </c>
      <c r="E50" s="273"/>
      <c r="F50" s="274"/>
      <c r="G50" s="275"/>
    </row>
    <row r="51" spans="2:7" s="193" customFormat="1" ht="20.100000000000001" customHeight="1" x14ac:dyDescent="0.2">
      <c r="B51" s="263" t="s">
        <v>296</v>
      </c>
      <c r="C51" s="264"/>
      <c r="D51" s="276">
        <v>46327</v>
      </c>
      <c r="E51" s="276"/>
      <c r="F51" s="277"/>
      <c r="G51" s="278"/>
    </row>
    <row r="52" spans="2:7" s="193" customFormat="1" ht="20.100000000000001" customHeight="1" thickBot="1" x14ac:dyDescent="0.25">
      <c r="B52" s="279" t="s">
        <v>297</v>
      </c>
      <c r="C52" s="280"/>
      <c r="D52" s="281" t="s">
        <v>318</v>
      </c>
      <c r="E52" s="281"/>
      <c r="F52" s="282"/>
      <c r="G52" s="283"/>
    </row>
    <row r="53" spans="2:7" s="193" customFormat="1" ht="10.5" customHeight="1" thickBot="1" x14ac:dyDescent="0.25">
      <c r="B53" s="195"/>
      <c r="C53" s="188"/>
      <c r="D53" s="189"/>
      <c r="E53" s="190"/>
      <c r="F53" s="188"/>
    </row>
    <row r="54" spans="2:7" s="193" customFormat="1" ht="30" customHeight="1" thickTop="1" x14ac:dyDescent="0.2">
      <c r="B54" s="286"/>
      <c r="C54" s="287"/>
      <c r="D54" s="288" t="s">
        <v>260</v>
      </c>
      <c r="E54" s="289"/>
      <c r="F54" s="289"/>
      <c r="G54" s="289"/>
    </row>
    <row r="55" spans="2:7" s="193" customFormat="1" ht="20.100000000000001" customHeight="1" x14ac:dyDescent="0.2">
      <c r="B55" s="290"/>
      <c r="C55" s="291"/>
      <c r="D55" s="288" t="s">
        <v>298</v>
      </c>
      <c r="E55" s="289"/>
      <c r="F55" s="289"/>
      <c r="G55" s="289"/>
    </row>
    <row r="56" spans="2:7" s="200" customFormat="1" ht="20.100000000000001" customHeight="1" thickBot="1" x14ac:dyDescent="0.25">
      <c r="B56" s="292"/>
      <c r="C56" s="293"/>
      <c r="D56" s="288" t="s">
        <v>261</v>
      </c>
      <c r="E56" s="289"/>
      <c r="F56" s="289"/>
      <c r="G56" s="289"/>
    </row>
    <row r="57" spans="2:7" s="200" customFormat="1" ht="4.5" customHeight="1" thickTop="1" x14ac:dyDescent="0.2">
      <c r="B57" s="221"/>
      <c r="C57" s="221"/>
      <c r="D57" s="220"/>
      <c r="E57" s="220"/>
      <c r="F57" s="220"/>
      <c r="G57" s="220"/>
    </row>
    <row r="58" spans="2:7" s="200" customFormat="1" ht="12" customHeight="1" x14ac:dyDescent="0.2">
      <c r="B58" s="201" t="s">
        <v>262</v>
      </c>
      <c r="C58" s="199"/>
      <c r="D58" s="196"/>
      <c r="E58" s="197"/>
      <c r="G58" s="198"/>
    </row>
    <row r="59" spans="2:7" s="200" customFormat="1" ht="14.1" customHeight="1" x14ac:dyDescent="0.2">
      <c r="B59" s="284" t="s">
        <v>263</v>
      </c>
      <c r="C59" s="284"/>
      <c r="D59" s="284"/>
      <c r="E59" s="284"/>
      <c r="F59" s="284"/>
      <c r="G59" s="198"/>
    </row>
    <row r="60" spans="2:7" s="200" customFormat="1" ht="14.1" customHeight="1" x14ac:dyDescent="0.2">
      <c r="B60" s="202" t="s">
        <v>271</v>
      </c>
      <c r="C60" s="199"/>
      <c r="D60" s="196"/>
      <c r="E60" s="197"/>
      <c r="G60" s="198"/>
    </row>
    <row r="61" spans="2:7" s="200" customFormat="1" ht="14.1" customHeight="1" x14ac:dyDescent="0.2">
      <c r="B61" s="202" t="s">
        <v>272</v>
      </c>
      <c r="C61" s="199"/>
      <c r="D61" s="196"/>
      <c r="E61" s="197"/>
      <c r="G61" s="198"/>
    </row>
    <row r="62" spans="2:7" s="200" customFormat="1" ht="14.1" customHeight="1" x14ac:dyDescent="0.2">
      <c r="B62" s="202" t="s">
        <v>273</v>
      </c>
      <c r="C62" s="199"/>
      <c r="D62" s="196"/>
      <c r="E62" s="197"/>
      <c r="G62" s="198"/>
    </row>
    <row r="63" spans="2:7" ht="14.1" customHeight="1" x14ac:dyDescent="0.2">
      <c r="B63" s="202" t="s">
        <v>319</v>
      </c>
      <c r="C63" s="199"/>
      <c r="D63" s="196"/>
      <c r="E63" s="197"/>
      <c r="G63" s="198"/>
    </row>
    <row r="64" spans="2:7" ht="14.1" customHeight="1" x14ac:dyDescent="0.2">
      <c r="B64" s="202" t="s">
        <v>274</v>
      </c>
      <c r="C64" s="199"/>
      <c r="D64" s="196"/>
      <c r="E64" s="197"/>
      <c r="G64" s="198"/>
    </row>
    <row r="65" spans="2:7" ht="14.1" customHeight="1" x14ac:dyDescent="0.2">
      <c r="B65" s="202" t="s">
        <v>275</v>
      </c>
      <c r="C65" s="199"/>
      <c r="D65" s="196"/>
      <c r="E65" s="197"/>
      <c r="G65" s="198"/>
    </row>
    <row r="66" spans="2:7" ht="14.1" customHeight="1" x14ac:dyDescent="0.2">
      <c r="B66" s="202" t="s">
        <v>320</v>
      </c>
      <c r="C66" s="199"/>
      <c r="D66" s="196"/>
      <c r="E66" s="197"/>
      <c r="G66" s="198"/>
    </row>
    <row r="67" spans="2:7" ht="14.1" customHeight="1" x14ac:dyDescent="0.2">
      <c r="B67" s="202" t="s">
        <v>276</v>
      </c>
      <c r="C67" s="199"/>
      <c r="D67" s="196"/>
      <c r="E67" s="197"/>
      <c r="G67" s="198"/>
    </row>
    <row r="68" spans="2:7" ht="14.1" customHeight="1" x14ac:dyDescent="0.2">
      <c r="B68" s="285" t="s">
        <v>338</v>
      </c>
      <c r="C68" s="285"/>
      <c r="D68" s="285"/>
      <c r="E68" s="285"/>
      <c r="F68" s="285"/>
    </row>
    <row r="69" spans="2:7" ht="14.1" customHeight="1" x14ac:dyDescent="0.2">
      <c r="B69" s="202" t="s">
        <v>337</v>
      </c>
      <c r="C69" s="106"/>
      <c r="D69" s="107"/>
      <c r="E69" s="108"/>
    </row>
    <row r="70" spans="2:7" ht="14.1" customHeight="1" x14ac:dyDescent="0.2">
      <c r="B70" s="202" t="s">
        <v>331</v>
      </c>
    </row>
    <row r="71" spans="2:7" ht="15" x14ac:dyDescent="0.2">
      <c r="C71" s="203"/>
    </row>
  </sheetData>
  <mergeCells count="35">
    <mergeCell ref="B59:F59"/>
    <mergeCell ref="B68:F68"/>
    <mergeCell ref="B54:C54"/>
    <mergeCell ref="D54:G54"/>
    <mergeCell ref="B55:C55"/>
    <mergeCell ref="D55:G55"/>
    <mergeCell ref="B56:C56"/>
    <mergeCell ref="D56:G56"/>
    <mergeCell ref="B51:C51"/>
    <mergeCell ref="D51:E51"/>
    <mergeCell ref="F51:G51"/>
    <mergeCell ref="B52:C52"/>
    <mergeCell ref="D52:E52"/>
    <mergeCell ref="F52:G52"/>
    <mergeCell ref="B47:C47"/>
    <mergeCell ref="D47:E47"/>
    <mergeCell ref="F49:G49"/>
    <mergeCell ref="B50:C50"/>
    <mergeCell ref="D50:E50"/>
    <mergeCell ref="F50:G50"/>
    <mergeCell ref="D44:E44"/>
    <mergeCell ref="D45:E45"/>
    <mergeCell ref="D46:E46"/>
    <mergeCell ref="C2:G2"/>
    <mergeCell ref="C3:G3"/>
    <mergeCell ref="D6:G6"/>
    <mergeCell ref="C4:G4"/>
    <mergeCell ref="B41:C41"/>
    <mergeCell ref="B42:C42"/>
    <mergeCell ref="D42:E42"/>
    <mergeCell ref="B44:C44"/>
    <mergeCell ref="B45:C45"/>
    <mergeCell ref="B46:C46"/>
    <mergeCell ref="D43:E43"/>
    <mergeCell ref="B43:C43"/>
  </mergeCells>
  <phoneticPr fontId="45" type="noConversion"/>
  <printOptions horizontalCentered="1"/>
  <pageMargins left="0.5" right="0.5" top="0.5" bottom="0.5" header="0.32" footer="0.25"/>
  <pageSetup scale="76" fitToHeight="0" orientation="portrait" horizontalDpi="1200" verticalDpi="1200" r:id="rId1"/>
  <headerFooter>
    <oddFooter xml:space="preserve">&amp;C&amp;"Arial,Italic"&amp;10Privileged &amp; Confidential&amp;R&amp;"Arial,Regular"&amp;10Page &amp;P of &amp;N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95"/>
  <sheetViews>
    <sheetView topLeftCell="A13" workbookViewId="0">
      <selection activeCell="H21" sqref="H21"/>
    </sheetView>
  </sheetViews>
  <sheetFormatPr defaultColWidth="7.625" defaultRowHeight="12.75" x14ac:dyDescent="0.2"/>
  <cols>
    <col min="1" max="1" width="7.625" style="6"/>
    <col min="2" max="2" width="18.5" style="6" customWidth="1"/>
    <col min="3" max="3" width="50.625" style="6" customWidth="1"/>
    <col min="4" max="16384" width="7.625" style="6"/>
  </cols>
  <sheetData>
    <row r="1" spans="1:3" ht="17.25" x14ac:dyDescent="0.3">
      <c r="A1" s="8"/>
      <c r="B1" s="9" t="s">
        <v>40</v>
      </c>
      <c r="C1" s="9" t="s">
        <v>138</v>
      </c>
    </row>
    <row r="2" spans="1:3" ht="78.75" x14ac:dyDescent="0.25">
      <c r="A2" s="9">
        <v>100</v>
      </c>
      <c r="B2" s="9" t="s">
        <v>139</v>
      </c>
      <c r="C2" s="9" t="s">
        <v>144</v>
      </c>
    </row>
    <row r="3" spans="1:3" ht="47.25" x14ac:dyDescent="0.25">
      <c r="A3" s="9" t="s">
        <v>145</v>
      </c>
      <c r="B3" s="9" t="s">
        <v>146</v>
      </c>
      <c r="C3" s="9" t="s">
        <v>167</v>
      </c>
    </row>
    <row r="4" spans="1:3" ht="31.5" x14ac:dyDescent="0.25">
      <c r="A4" s="9" t="s">
        <v>37</v>
      </c>
      <c r="B4" s="9" t="s">
        <v>168</v>
      </c>
      <c r="C4" s="9" t="s">
        <v>219</v>
      </c>
    </row>
    <row r="5" spans="1:3" ht="63" x14ac:dyDescent="0.25">
      <c r="A5" s="9" t="s">
        <v>39</v>
      </c>
      <c r="B5" s="9" t="s">
        <v>220</v>
      </c>
      <c r="C5" s="9" t="s">
        <v>80</v>
      </c>
    </row>
    <row r="6" spans="1:3" ht="31.5" x14ac:dyDescent="0.25">
      <c r="A6" s="9" t="s">
        <v>107</v>
      </c>
      <c r="B6" s="9" t="s">
        <v>81</v>
      </c>
      <c r="C6" s="9" t="s">
        <v>29</v>
      </c>
    </row>
    <row r="7" spans="1:3" ht="47.25" x14ac:dyDescent="0.25">
      <c r="A7" s="9" t="s">
        <v>38</v>
      </c>
      <c r="B7" s="9" t="s">
        <v>30</v>
      </c>
      <c r="C7" s="9" t="s">
        <v>31</v>
      </c>
    </row>
    <row r="8" spans="1:3" ht="31.5" x14ac:dyDescent="0.25">
      <c r="A8" s="9" t="s">
        <v>32</v>
      </c>
      <c r="B8" s="9" t="s">
        <v>111</v>
      </c>
      <c r="C8" s="9" t="s">
        <v>112</v>
      </c>
    </row>
    <row r="9" spans="1:3" ht="47.25" x14ac:dyDescent="0.25">
      <c r="A9" s="9" t="s">
        <v>110</v>
      </c>
      <c r="B9" s="9" t="s">
        <v>113</v>
      </c>
      <c r="C9" s="9" t="s">
        <v>93</v>
      </c>
    </row>
    <row r="10" spans="1:3" ht="31.5" x14ac:dyDescent="0.25">
      <c r="A10" s="9" t="s">
        <v>36</v>
      </c>
      <c r="B10" s="9" t="s">
        <v>94</v>
      </c>
      <c r="C10" s="9" t="s">
        <v>199</v>
      </c>
    </row>
    <row r="11" spans="1:3" ht="63" x14ac:dyDescent="0.25">
      <c r="A11" s="9" t="s">
        <v>114</v>
      </c>
      <c r="B11" s="9" t="s">
        <v>200</v>
      </c>
      <c r="C11" s="9" t="s">
        <v>95</v>
      </c>
    </row>
    <row r="12" spans="1:3" ht="63" x14ac:dyDescent="0.25">
      <c r="A12" s="9" t="s">
        <v>96</v>
      </c>
      <c r="B12" s="9" t="s">
        <v>97</v>
      </c>
      <c r="C12" s="9" t="s">
        <v>95</v>
      </c>
    </row>
    <row r="13" spans="1:3" ht="63" x14ac:dyDescent="0.25">
      <c r="A13" s="9" t="s">
        <v>98</v>
      </c>
      <c r="B13" s="9" t="s">
        <v>99</v>
      </c>
      <c r="C13" s="9" t="s">
        <v>95</v>
      </c>
    </row>
    <row r="14" spans="1:3" ht="31.5" x14ac:dyDescent="0.25">
      <c r="A14" s="9" t="s">
        <v>115</v>
      </c>
      <c r="B14" s="9" t="s">
        <v>100</v>
      </c>
      <c r="C14" s="9" t="s">
        <v>214</v>
      </c>
    </row>
    <row r="15" spans="1:3" ht="31.5" x14ac:dyDescent="0.25">
      <c r="A15" s="9" t="s">
        <v>101</v>
      </c>
      <c r="B15" s="9" t="s">
        <v>102</v>
      </c>
      <c r="C15" s="9" t="s">
        <v>214</v>
      </c>
    </row>
    <row r="16" spans="1:3" ht="31.5" x14ac:dyDescent="0.25">
      <c r="A16" s="9" t="s">
        <v>103</v>
      </c>
      <c r="B16" s="9" t="s">
        <v>117</v>
      </c>
      <c r="C16" s="9" t="s">
        <v>214</v>
      </c>
    </row>
    <row r="17" spans="1:3" ht="15.75" x14ac:dyDescent="0.25">
      <c r="A17" s="9" t="s">
        <v>118</v>
      </c>
      <c r="B17" s="9" t="s">
        <v>105</v>
      </c>
      <c r="C17" s="9" t="s">
        <v>215</v>
      </c>
    </row>
    <row r="18" spans="1:3" ht="31.5" x14ac:dyDescent="0.25">
      <c r="A18" s="9" t="s">
        <v>106</v>
      </c>
      <c r="B18" s="9" t="s">
        <v>122</v>
      </c>
      <c r="C18" s="9" t="s">
        <v>216</v>
      </c>
    </row>
    <row r="19" spans="1:3" ht="78.75" x14ac:dyDescent="0.25">
      <c r="A19" s="9" t="s">
        <v>123</v>
      </c>
      <c r="B19" s="9" t="s">
        <v>108</v>
      </c>
      <c r="C19" s="9" t="s">
        <v>217</v>
      </c>
    </row>
    <row r="20" spans="1:3" ht="78.75" x14ac:dyDescent="0.25">
      <c r="A20" s="9" t="s">
        <v>196</v>
      </c>
      <c r="B20" s="9" t="s">
        <v>252</v>
      </c>
      <c r="C20" s="9" t="s">
        <v>201</v>
      </c>
    </row>
    <row r="21" spans="1:3" ht="31.5" x14ac:dyDescent="0.25">
      <c r="A21" s="9" t="s">
        <v>202</v>
      </c>
      <c r="B21" s="9" t="s">
        <v>203</v>
      </c>
      <c r="C21" s="9" t="s">
        <v>112</v>
      </c>
    </row>
    <row r="22" spans="1:3" ht="78.75" x14ac:dyDescent="0.25">
      <c r="A22" s="9" t="s">
        <v>204</v>
      </c>
      <c r="B22" s="9" t="s">
        <v>203</v>
      </c>
      <c r="C22" s="9" t="s">
        <v>218</v>
      </c>
    </row>
    <row r="23" spans="1:3" ht="47.25" x14ac:dyDescent="0.25">
      <c r="A23" s="9" t="s">
        <v>205</v>
      </c>
      <c r="B23" s="9" t="s">
        <v>54</v>
      </c>
      <c r="C23" s="9" t="s">
        <v>134</v>
      </c>
    </row>
    <row r="24" spans="1:3" ht="47.25" x14ac:dyDescent="0.25">
      <c r="A24" s="9" t="s">
        <v>135</v>
      </c>
      <c r="B24" s="9" t="s">
        <v>136</v>
      </c>
      <c r="C24" s="9" t="s">
        <v>246</v>
      </c>
    </row>
    <row r="25" spans="1:3" ht="47.25" x14ac:dyDescent="0.25">
      <c r="A25" s="9" t="s">
        <v>64</v>
      </c>
      <c r="B25" s="9" t="s">
        <v>65</v>
      </c>
      <c r="C25" s="9" t="s">
        <v>247</v>
      </c>
    </row>
    <row r="26" spans="1:3" ht="110.25" x14ac:dyDescent="0.25">
      <c r="A26" s="9" t="s">
        <v>116</v>
      </c>
      <c r="B26" s="9" t="s">
        <v>124</v>
      </c>
      <c r="C26" s="9" t="s">
        <v>79</v>
      </c>
    </row>
    <row r="27" spans="1:3" ht="63" x14ac:dyDescent="0.25">
      <c r="A27" s="9" t="s">
        <v>125</v>
      </c>
      <c r="B27" s="9" t="s">
        <v>126</v>
      </c>
      <c r="C27" s="9" t="s">
        <v>95</v>
      </c>
    </row>
    <row r="28" spans="1:3" ht="63" x14ac:dyDescent="0.25">
      <c r="A28" s="9" t="s">
        <v>127</v>
      </c>
      <c r="B28" s="9" t="s">
        <v>126</v>
      </c>
      <c r="C28" s="9" t="s">
        <v>95</v>
      </c>
    </row>
    <row r="29" spans="1:3" ht="47.25" x14ac:dyDescent="0.25">
      <c r="A29" s="9" t="s">
        <v>128</v>
      </c>
      <c r="B29" s="9" t="s">
        <v>137</v>
      </c>
      <c r="C29" s="9" t="s">
        <v>248</v>
      </c>
    </row>
    <row r="30" spans="1:3" ht="31.5" x14ac:dyDescent="0.25">
      <c r="A30" s="9" t="s">
        <v>109</v>
      </c>
      <c r="B30" s="9" t="s">
        <v>140</v>
      </c>
      <c r="C30" s="9" t="s">
        <v>219</v>
      </c>
    </row>
    <row r="31" spans="1:3" ht="31.5" x14ac:dyDescent="0.25">
      <c r="A31" s="9" t="s">
        <v>141</v>
      </c>
      <c r="B31" s="9" t="s">
        <v>142</v>
      </c>
      <c r="C31" s="9" t="s">
        <v>219</v>
      </c>
    </row>
    <row r="32" spans="1:3" ht="31.5" x14ac:dyDescent="0.25">
      <c r="A32" s="9" t="s">
        <v>143</v>
      </c>
      <c r="B32" s="9" t="s">
        <v>66</v>
      </c>
      <c r="C32" s="9" t="s">
        <v>219</v>
      </c>
    </row>
    <row r="33" spans="1:3" ht="31.5" x14ac:dyDescent="0.25">
      <c r="A33" s="9" t="s">
        <v>55</v>
      </c>
      <c r="B33" s="9" t="s">
        <v>56</v>
      </c>
      <c r="C33" s="9" t="s">
        <v>219</v>
      </c>
    </row>
    <row r="34" spans="1:3" ht="31.5" x14ac:dyDescent="0.25">
      <c r="A34" s="9" t="s">
        <v>57</v>
      </c>
      <c r="B34" s="9" t="s">
        <v>58</v>
      </c>
      <c r="C34" s="9" t="s">
        <v>219</v>
      </c>
    </row>
    <row r="35" spans="1:3" ht="31.5" x14ac:dyDescent="0.25">
      <c r="A35" s="9" t="s">
        <v>59</v>
      </c>
      <c r="B35" s="9" t="s">
        <v>60</v>
      </c>
      <c r="C35" s="9" t="s">
        <v>219</v>
      </c>
    </row>
    <row r="36" spans="1:3" ht="31.5" x14ac:dyDescent="0.25">
      <c r="A36" s="9" t="s">
        <v>61</v>
      </c>
      <c r="B36" s="9" t="s">
        <v>76</v>
      </c>
      <c r="C36" s="9" t="s">
        <v>219</v>
      </c>
    </row>
    <row r="37" spans="1:3" ht="31.5" x14ac:dyDescent="0.25">
      <c r="A37" s="9" t="s">
        <v>77</v>
      </c>
      <c r="B37" s="9" t="s">
        <v>159</v>
      </c>
      <c r="C37" s="9" t="s">
        <v>219</v>
      </c>
    </row>
    <row r="38" spans="1:3" ht="31.5" x14ac:dyDescent="0.25">
      <c r="A38" s="9" t="s">
        <v>160</v>
      </c>
      <c r="B38" s="9" t="s">
        <v>161</v>
      </c>
      <c r="C38" s="9" t="s">
        <v>219</v>
      </c>
    </row>
    <row r="39" spans="1:3" ht="31.5" x14ac:dyDescent="0.25">
      <c r="A39" s="9" t="s">
        <v>162</v>
      </c>
      <c r="B39" s="9" t="s">
        <v>163</v>
      </c>
      <c r="C39" s="9" t="s">
        <v>219</v>
      </c>
    </row>
    <row r="40" spans="1:3" ht="31.5" x14ac:dyDescent="0.25">
      <c r="A40" s="9" t="s">
        <v>164</v>
      </c>
      <c r="B40" s="9" t="s">
        <v>165</v>
      </c>
      <c r="C40" s="9" t="s">
        <v>219</v>
      </c>
    </row>
    <row r="41" spans="1:3" ht="31.5" x14ac:dyDescent="0.25">
      <c r="A41" s="9" t="s">
        <v>166</v>
      </c>
      <c r="B41" s="9" t="s">
        <v>62</v>
      </c>
      <c r="C41" s="9" t="s">
        <v>219</v>
      </c>
    </row>
    <row r="42" spans="1:3" ht="31.5" x14ac:dyDescent="0.25">
      <c r="A42" s="9" t="s">
        <v>63</v>
      </c>
      <c r="B42" s="9" t="s">
        <v>67</v>
      </c>
      <c r="C42" s="9" t="s">
        <v>219</v>
      </c>
    </row>
    <row r="43" spans="1:3" ht="31.5" x14ac:dyDescent="0.25">
      <c r="A43" s="9" t="s">
        <v>68</v>
      </c>
      <c r="B43" s="9" t="s">
        <v>69</v>
      </c>
      <c r="C43" s="9" t="s">
        <v>219</v>
      </c>
    </row>
    <row r="44" spans="1:3" ht="31.5" x14ac:dyDescent="0.25">
      <c r="A44" s="9" t="s">
        <v>70</v>
      </c>
      <c r="B44" s="9" t="s">
        <v>71</v>
      </c>
      <c r="C44" s="9" t="s">
        <v>219</v>
      </c>
    </row>
    <row r="45" spans="1:3" ht="31.5" x14ac:dyDescent="0.25">
      <c r="A45" s="9" t="s">
        <v>72</v>
      </c>
      <c r="B45" s="9" t="s">
        <v>73</v>
      </c>
      <c r="C45" s="9" t="s">
        <v>219</v>
      </c>
    </row>
    <row r="46" spans="1:3" ht="31.5" x14ac:dyDescent="0.25">
      <c r="A46" s="9" t="s">
        <v>74</v>
      </c>
      <c r="B46" s="9" t="s">
        <v>75</v>
      </c>
      <c r="C46" s="9" t="s">
        <v>219</v>
      </c>
    </row>
    <row r="47" spans="1:3" ht="31.5" x14ac:dyDescent="0.25">
      <c r="A47" s="9" t="s">
        <v>129</v>
      </c>
      <c r="B47" s="9" t="s">
        <v>130</v>
      </c>
      <c r="C47" s="9" t="s">
        <v>219</v>
      </c>
    </row>
    <row r="48" spans="1:3" ht="31.5" x14ac:dyDescent="0.25">
      <c r="A48" s="9" t="s">
        <v>131</v>
      </c>
      <c r="B48" s="9" t="s">
        <v>132</v>
      </c>
      <c r="C48" s="9" t="s">
        <v>219</v>
      </c>
    </row>
    <row r="49" spans="1:3" ht="31.5" x14ac:dyDescent="0.25">
      <c r="A49" s="9" t="s">
        <v>133</v>
      </c>
      <c r="B49" s="9" t="s">
        <v>169</v>
      </c>
      <c r="C49" s="9" t="s">
        <v>219</v>
      </c>
    </row>
    <row r="50" spans="1:3" ht="31.5" x14ac:dyDescent="0.25">
      <c r="A50" s="9" t="s">
        <v>170</v>
      </c>
      <c r="B50" s="9" t="s">
        <v>171</v>
      </c>
      <c r="C50" s="9" t="s">
        <v>219</v>
      </c>
    </row>
    <row r="51" spans="1:3" ht="31.5" x14ac:dyDescent="0.25">
      <c r="A51" s="9" t="s">
        <v>172</v>
      </c>
      <c r="B51" s="9" t="s">
        <v>173</v>
      </c>
      <c r="C51" s="9" t="s">
        <v>219</v>
      </c>
    </row>
    <row r="52" spans="1:3" ht="31.5" x14ac:dyDescent="0.25">
      <c r="A52" s="9" t="s">
        <v>174</v>
      </c>
      <c r="B52" s="9" t="s">
        <v>175</v>
      </c>
      <c r="C52" s="9" t="s">
        <v>219</v>
      </c>
    </row>
    <row r="53" spans="1:3" ht="31.5" x14ac:dyDescent="0.25">
      <c r="A53" s="9" t="s">
        <v>176</v>
      </c>
      <c r="B53" s="9" t="s">
        <v>177</v>
      </c>
      <c r="C53" s="9" t="s">
        <v>219</v>
      </c>
    </row>
    <row r="54" spans="1:3" ht="31.5" x14ac:dyDescent="0.25">
      <c r="A54" s="9" t="s">
        <v>178</v>
      </c>
      <c r="B54" s="9" t="s">
        <v>221</v>
      </c>
      <c r="C54" s="9" t="s">
        <v>219</v>
      </c>
    </row>
    <row r="55" spans="1:3" ht="31.5" x14ac:dyDescent="0.25">
      <c r="A55" s="9" t="s">
        <v>222</v>
      </c>
      <c r="B55" s="9" t="s">
        <v>179</v>
      </c>
      <c r="C55" s="9" t="s">
        <v>219</v>
      </c>
    </row>
    <row r="56" spans="1:3" ht="31.5" x14ac:dyDescent="0.25">
      <c r="A56" s="9" t="s">
        <v>180</v>
      </c>
      <c r="B56" s="9" t="s">
        <v>181</v>
      </c>
      <c r="C56" s="9" t="s">
        <v>219</v>
      </c>
    </row>
    <row r="57" spans="1:3" ht="31.5" x14ac:dyDescent="0.25">
      <c r="A57" s="9" t="s">
        <v>223</v>
      </c>
      <c r="B57" s="9" t="s">
        <v>182</v>
      </c>
      <c r="C57" s="9" t="s">
        <v>219</v>
      </c>
    </row>
    <row r="58" spans="1:3" ht="31.5" x14ac:dyDescent="0.25">
      <c r="A58" s="9" t="s">
        <v>183</v>
      </c>
      <c r="B58" s="9" t="s">
        <v>184</v>
      </c>
      <c r="C58" s="9" t="s">
        <v>219</v>
      </c>
    </row>
    <row r="59" spans="1:3" ht="31.5" x14ac:dyDescent="0.25">
      <c r="A59" s="9" t="s">
        <v>185</v>
      </c>
      <c r="B59" s="9" t="s">
        <v>186</v>
      </c>
      <c r="C59" s="9" t="s">
        <v>219</v>
      </c>
    </row>
    <row r="60" spans="1:3" ht="47.25" x14ac:dyDescent="0.25">
      <c r="A60" s="9" t="s">
        <v>187</v>
      </c>
      <c r="B60" s="9" t="s">
        <v>188</v>
      </c>
      <c r="C60" s="9" t="s">
        <v>246</v>
      </c>
    </row>
    <row r="61" spans="1:3" ht="47.25" x14ac:dyDescent="0.25">
      <c r="A61" s="9" t="s">
        <v>189</v>
      </c>
      <c r="B61" s="9" t="s">
        <v>190</v>
      </c>
      <c r="C61" s="9" t="s">
        <v>246</v>
      </c>
    </row>
    <row r="62" spans="1:3" ht="47.25" x14ac:dyDescent="0.25">
      <c r="A62" s="9" t="s">
        <v>191</v>
      </c>
      <c r="B62" s="9" t="s">
        <v>192</v>
      </c>
      <c r="C62" s="9" t="s">
        <v>246</v>
      </c>
    </row>
    <row r="63" spans="1:3" ht="47.25" x14ac:dyDescent="0.25">
      <c r="A63" s="9" t="s">
        <v>193</v>
      </c>
      <c r="B63" s="9" t="s">
        <v>194</v>
      </c>
      <c r="C63" s="9" t="s">
        <v>246</v>
      </c>
    </row>
    <row r="64" spans="1:3" ht="47.25" x14ac:dyDescent="0.25">
      <c r="A64" s="9" t="s">
        <v>195</v>
      </c>
      <c r="B64" s="9" t="s">
        <v>224</v>
      </c>
      <c r="C64" s="9" t="s">
        <v>246</v>
      </c>
    </row>
    <row r="65" spans="1:3" ht="47.25" x14ac:dyDescent="0.25">
      <c r="A65" s="9" t="s">
        <v>225</v>
      </c>
      <c r="B65" s="9" t="s">
        <v>226</v>
      </c>
      <c r="C65" s="9" t="s">
        <v>246</v>
      </c>
    </row>
    <row r="66" spans="1:3" ht="47.25" x14ac:dyDescent="0.25">
      <c r="A66" s="9" t="s">
        <v>227</v>
      </c>
      <c r="B66" s="9" t="s">
        <v>228</v>
      </c>
      <c r="C66" s="9" t="s">
        <v>246</v>
      </c>
    </row>
    <row r="67" spans="1:3" ht="47.25" x14ac:dyDescent="0.25">
      <c r="A67" s="9" t="s">
        <v>229</v>
      </c>
      <c r="B67" s="9" t="s">
        <v>230</v>
      </c>
      <c r="C67" s="9" t="s">
        <v>246</v>
      </c>
    </row>
    <row r="68" spans="1:3" ht="47.25" x14ac:dyDescent="0.25">
      <c r="A68" s="9" t="s">
        <v>231</v>
      </c>
      <c r="B68" s="9" t="s">
        <v>232</v>
      </c>
      <c r="C68" s="9" t="s">
        <v>246</v>
      </c>
    </row>
    <row r="69" spans="1:3" ht="47.25" x14ac:dyDescent="0.25">
      <c r="A69" s="9" t="s">
        <v>233</v>
      </c>
      <c r="B69" s="9" t="s">
        <v>234</v>
      </c>
      <c r="C69" s="9" t="s">
        <v>246</v>
      </c>
    </row>
    <row r="70" spans="1:3" ht="47.25" x14ac:dyDescent="0.25">
      <c r="A70" s="9" t="s">
        <v>235</v>
      </c>
      <c r="B70" s="9" t="s">
        <v>236</v>
      </c>
      <c r="C70" s="9" t="s">
        <v>246</v>
      </c>
    </row>
    <row r="71" spans="1:3" ht="47.25" x14ac:dyDescent="0.25">
      <c r="A71" s="9" t="s">
        <v>237</v>
      </c>
      <c r="B71" s="9" t="s">
        <v>238</v>
      </c>
      <c r="C71" s="9" t="s">
        <v>246</v>
      </c>
    </row>
    <row r="72" spans="1:3" ht="47.25" x14ac:dyDescent="0.25">
      <c r="A72" s="9" t="s">
        <v>239</v>
      </c>
      <c r="B72" s="9" t="s">
        <v>240</v>
      </c>
      <c r="C72" s="9" t="s">
        <v>246</v>
      </c>
    </row>
    <row r="73" spans="1:3" ht="47.25" x14ac:dyDescent="0.25">
      <c r="A73" s="9" t="s">
        <v>241</v>
      </c>
      <c r="B73" s="9" t="s">
        <v>242</v>
      </c>
      <c r="C73" s="9" t="s">
        <v>246</v>
      </c>
    </row>
    <row r="74" spans="1:3" ht="47.25" x14ac:dyDescent="0.25">
      <c r="A74" s="9" t="s">
        <v>243</v>
      </c>
      <c r="B74" s="9" t="s">
        <v>244</v>
      </c>
      <c r="C74" s="9" t="s">
        <v>246</v>
      </c>
    </row>
    <row r="75" spans="1:3" ht="47.25" x14ac:dyDescent="0.25">
      <c r="A75" s="9" t="s">
        <v>245</v>
      </c>
      <c r="B75" s="9" t="s">
        <v>147</v>
      </c>
      <c r="C75" s="9" t="s">
        <v>246</v>
      </c>
    </row>
    <row r="76" spans="1:3" ht="47.25" x14ac:dyDescent="0.25">
      <c r="A76" s="9" t="s">
        <v>148</v>
      </c>
      <c r="B76" s="9" t="s">
        <v>149</v>
      </c>
      <c r="C76" s="9" t="s">
        <v>246</v>
      </c>
    </row>
    <row r="77" spans="1:3" ht="47.25" x14ac:dyDescent="0.25">
      <c r="A77" s="9" t="s">
        <v>150</v>
      </c>
      <c r="B77" s="9" t="s">
        <v>151</v>
      </c>
      <c r="C77" s="9" t="s">
        <v>246</v>
      </c>
    </row>
    <row r="78" spans="1:3" ht="47.25" x14ac:dyDescent="0.25">
      <c r="A78" s="9" t="s">
        <v>152</v>
      </c>
      <c r="B78" s="9" t="s">
        <v>153</v>
      </c>
      <c r="C78" s="9" t="s">
        <v>246</v>
      </c>
    </row>
    <row r="79" spans="1:3" ht="47.25" x14ac:dyDescent="0.25">
      <c r="A79" s="9" t="s">
        <v>154</v>
      </c>
      <c r="B79" s="9" t="s">
        <v>155</v>
      </c>
      <c r="C79" s="9" t="s">
        <v>246</v>
      </c>
    </row>
    <row r="80" spans="1:3" ht="47.25" x14ac:dyDescent="0.25">
      <c r="A80" s="9" t="s">
        <v>156</v>
      </c>
      <c r="B80" s="9" t="s">
        <v>157</v>
      </c>
      <c r="C80" s="9" t="s">
        <v>246</v>
      </c>
    </row>
    <row r="81" spans="1:3" ht="47.25" x14ac:dyDescent="0.25">
      <c r="A81" s="9" t="s">
        <v>158</v>
      </c>
      <c r="B81" s="9" t="s">
        <v>82</v>
      </c>
      <c r="C81" s="9" t="s">
        <v>246</v>
      </c>
    </row>
    <row r="82" spans="1:3" ht="47.25" x14ac:dyDescent="0.25">
      <c r="A82" s="9" t="s">
        <v>33</v>
      </c>
      <c r="B82" s="9" t="s">
        <v>34</v>
      </c>
      <c r="C82" s="9" t="s">
        <v>246</v>
      </c>
    </row>
    <row r="83" spans="1:3" ht="47.25" x14ac:dyDescent="0.25">
      <c r="A83" s="9" t="s">
        <v>35</v>
      </c>
      <c r="B83" s="9" t="s">
        <v>206</v>
      </c>
      <c r="C83" s="9" t="s">
        <v>246</v>
      </c>
    </row>
    <row r="84" spans="1:3" ht="47.25" x14ac:dyDescent="0.25">
      <c r="A84" s="9" t="s">
        <v>207</v>
      </c>
      <c r="B84" s="9" t="s">
        <v>208</v>
      </c>
      <c r="C84" s="9" t="s">
        <v>246</v>
      </c>
    </row>
    <row r="85" spans="1:3" ht="47.25" x14ac:dyDescent="0.25">
      <c r="A85" s="9" t="s">
        <v>209</v>
      </c>
      <c r="B85" s="9" t="s">
        <v>210</v>
      </c>
      <c r="C85" s="9" t="s">
        <v>246</v>
      </c>
    </row>
    <row r="86" spans="1:3" ht="47.25" x14ac:dyDescent="0.25">
      <c r="A86" s="9" t="s">
        <v>211</v>
      </c>
      <c r="B86" s="9" t="s">
        <v>212</v>
      </c>
      <c r="C86" s="9" t="s">
        <v>246</v>
      </c>
    </row>
    <row r="87" spans="1:3" ht="47.25" x14ac:dyDescent="0.25">
      <c r="A87" s="9" t="s">
        <v>213</v>
      </c>
      <c r="B87" s="9" t="s">
        <v>83</v>
      </c>
      <c r="C87" s="9" t="s">
        <v>246</v>
      </c>
    </row>
    <row r="88" spans="1:3" ht="47.25" x14ac:dyDescent="0.25">
      <c r="A88" s="9" t="s">
        <v>84</v>
      </c>
      <c r="B88" s="9" t="s">
        <v>85</v>
      </c>
      <c r="C88" s="9" t="s">
        <v>246</v>
      </c>
    </row>
    <row r="89" spans="1:3" ht="47.25" x14ac:dyDescent="0.25">
      <c r="A89" s="9" t="s">
        <v>86</v>
      </c>
      <c r="B89" s="9" t="s">
        <v>87</v>
      </c>
      <c r="C89" s="9" t="s">
        <v>246</v>
      </c>
    </row>
    <row r="90" spans="1:3" ht="47.25" x14ac:dyDescent="0.25">
      <c r="A90" s="9" t="s">
        <v>88</v>
      </c>
      <c r="B90" s="9" t="s">
        <v>89</v>
      </c>
      <c r="C90" s="9" t="s">
        <v>246</v>
      </c>
    </row>
    <row r="91" spans="1:3" ht="31.5" x14ac:dyDescent="0.25">
      <c r="A91" s="9" t="s">
        <v>90</v>
      </c>
      <c r="B91" s="9" t="s">
        <v>91</v>
      </c>
      <c r="C91" s="9" t="s">
        <v>249</v>
      </c>
    </row>
    <row r="92" spans="1:3" ht="47.25" x14ac:dyDescent="0.25">
      <c r="A92" s="9" t="s">
        <v>92</v>
      </c>
      <c r="B92" s="9" t="s">
        <v>203</v>
      </c>
      <c r="C92" s="9" t="s">
        <v>250</v>
      </c>
    </row>
    <row r="93" spans="1:3" ht="31.5" x14ac:dyDescent="0.25">
      <c r="A93" s="9" t="s">
        <v>197</v>
      </c>
      <c r="B93" s="9" t="s">
        <v>198</v>
      </c>
      <c r="C93" s="9" t="s">
        <v>251</v>
      </c>
    </row>
    <row r="94" spans="1:3" ht="31.5" x14ac:dyDescent="0.25">
      <c r="A94" s="9" t="s">
        <v>119</v>
      </c>
      <c r="B94" s="9" t="s">
        <v>120</v>
      </c>
      <c r="C94" s="9" t="s">
        <v>199</v>
      </c>
    </row>
    <row r="95" spans="1:3" ht="31.5" x14ac:dyDescent="0.25">
      <c r="A95" s="9" t="s">
        <v>119</v>
      </c>
      <c r="B95" s="9" t="s">
        <v>121</v>
      </c>
      <c r="C95" s="9" t="s">
        <v>199</v>
      </c>
    </row>
  </sheetData>
  <phoneticPr fontId="1" type="noConversion"/>
  <pageMargins left="0.7" right="0.7" top="0.75" bottom="0.75" header="0.3" footer="0.3"/>
  <pageSetup orientation="portrait"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Formulas</vt:lpstr>
      <vt:lpstr>Bid Form</vt:lpstr>
      <vt:lpstr>FEMA</vt:lpstr>
      <vt:lpstr>'Bid Form'!Print_Area</vt:lpstr>
      <vt:lpstr>'Bid Form'!Print_Titles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 Office</dc:creator>
  <cp:lastModifiedBy>Michael Rodriguez</cp:lastModifiedBy>
  <cp:lastPrinted>2026-07-21T17:48:07Z</cp:lastPrinted>
  <dcterms:created xsi:type="dcterms:W3CDTF">2010-03-16T17:29:20Z</dcterms:created>
  <dcterms:modified xsi:type="dcterms:W3CDTF">2026-07-21T17:49:03Z</dcterms:modified>
</cp:coreProperties>
</file>